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 Id="rId3"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2202"/>
  <workbookPr date1904="1" autoCompressPictures="0"/>
  <bookViews>
    <workbookView xWindow="240" yWindow="40" windowWidth="28120" windowHeight="17320" activeTab="2"/>
  </bookViews>
  <sheets>
    <sheet name="CHAP" sheetId="13" r:id="rId1"/>
    <sheet name="CHAP104" sheetId="2" r:id="rId2"/>
    <sheet name="CHAP106" sheetId="4"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21" i="2" l="1"/>
  <c r="G21" i="4"/>
  <c r="G21" i="13"/>
  <c r="G15" i="2"/>
  <c r="G15" i="4"/>
  <c r="G15" i="13"/>
  <c r="G16" i="2"/>
  <c r="G16" i="4"/>
  <c r="G16" i="13"/>
  <c r="G17" i="2"/>
  <c r="G17" i="4"/>
  <c r="G17" i="13"/>
  <c r="G18" i="2"/>
  <c r="G18" i="4"/>
  <c r="G18" i="13"/>
  <c r="G19" i="2"/>
  <c r="G19" i="4"/>
  <c r="G19" i="13"/>
  <c r="G20" i="13"/>
  <c r="B20" i="2"/>
  <c r="B14" i="2"/>
  <c r="B25" i="13"/>
  <c r="B20" i="13"/>
  <c r="B10" i="13"/>
  <c r="B14" i="13"/>
  <c r="C7" i="13"/>
  <c r="F10" i="13"/>
  <c r="C14" i="13"/>
  <c r="D14" i="13"/>
  <c r="E14" i="13"/>
  <c r="F14" i="13"/>
  <c r="C20" i="13"/>
  <c r="D20" i="13"/>
  <c r="E20" i="13"/>
  <c r="F20" i="13"/>
  <c r="F23" i="13"/>
  <c r="F24" i="13"/>
  <c r="C25" i="13"/>
  <c r="E25" i="13"/>
  <c r="F25" i="13"/>
  <c r="B26" i="13"/>
  <c r="C26" i="13"/>
  <c r="D26" i="13"/>
  <c r="E26" i="13"/>
  <c r="F26" i="13"/>
  <c r="G10" i="2"/>
  <c r="H10" i="2"/>
  <c r="H10" i="4"/>
  <c r="H10" i="13"/>
  <c r="I10" i="2"/>
  <c r="J10" i="2"/>
  <c r="J10" i="4"/>
  <c r="J10" i="13"/>
  <c r="K10" i="2"/>
  <c r="L10" i="2"/>
  <c r="L10" i="4"/>
  <c r="L10" i="13"/>
  <c r="G11" i="2"/>
  <c r="H11" i="2"/>
  <c r="I11" i="2"/>
  <c r="J11" i="2"/>
  <c r="K11" i="2"/>
  <c r="L11" i="2"/>
  <c r="M11" i="2"/>
  <c r="G12" i="2"/>
  <c r="H12" i="2"/>
  <c r="I12" i="2"/>
  <c r="J12" i="2"/>
  <c r="K12" i="2"/>
  <c r="L12" i="2"/>
  <c r="G13" i="2"/>
  <c r="H13" i="2"/>
  <c r="I13" i="2"/>
  <c r="J13" i="2"/>
  <c r="K13" i="2"/>
  <c r="L13" i="2"/>
  <c r="C14" i="2"/>
  <c r="D14" i="2"/>
  <c r="E14" i="2"/>
  <c r="F14" i="2"/>
  <c r="G14" i="2"/>
  <c r="J14" i="2"/>
  <c r="L14" i="2"/>
  <c r="H15" i="2"/>
  <c r="I15" i="2"/>
  <c r="J15" i="2"/>
  <c r="K15" i="2"/>
  <c r="L15" i="2"/>
  <c r="H16" i="2"/>
  <c r="I16" i="2"/>
  <c r="I16" i="4"/>
  <c r="I16" i="13"/>
  <c r="J16" i="2"/>
  <c r="K16" i="2"/>
  <c r="K16" i="4"/>
  <c r="K16" i="13"/>
  <c r="L16" i="2"/>
  <c r="M16" i="2"/>
  <c r="H17" i="2"/>
  <c r="I17" i="2"/>
  <c r="J17" i="2"/>
  <c r="K17" i="2"/>
  <c r="L17" i="2"/>
  <c r="H18" i="2"/>
  <c r="I18" i="2"/>
  <c r="J18" i="2"/>
  <c r="K18" i="2"/>
  <c r="L18" i="2"/>
  <c r="H19" i="2"/>
  <c r="I19" i="2"/>
  <c r="J19" i="2"/>
  <c r="K19" i="2"/>
  <c r="L19" i="2"/>
  <c r="C20" i="2"/>
  <c r="D20" i="2"/>
  <c r="E20" i="2"/>
  <c r="F20" i="2"/>
  <c r="G20" i="2"/>
  <c r="D30" i="2"/>
  <c r="H20" i="2"/>
  <c r="J20" i="2"/>
  <c r="L20" i="2"/>
  <c r="H21" i="2"/>
  <c r="I21" i="2"/>
  <c r="J21" i="2"/>
  <c r="K21" i="2"/>
  <c r="L21" i="2"/>
  <c r="M21" i="2"/>
  <c r="G22" i="2"/>
  <c r="H22" i="2"/>
  <c r="I22" i="2"/>
  <c r="J22" i="2"/>
  <c r="K22" i="2"/>
  <c r="L22" i="2"/>
  <c r="G23" i="2"/>
  <c r="H23" i="2"/>
  <c r="I23" i="2"/>
  <c r="I23" i="4"/>
  <c r="I23" i="13"/>
  <c r="J23" i="2"/>
  <c r="K23" i="2"/>
  <c r="K23" i="4"/>
  <c r="K23" i="13"/>
  <c r="L23" i="2"/>
  <c r="L23" i="4"/>
  <c r="L23" i="13"/>
  <c r="G24" i="2"/>
  <c r="G24" i="4"/>
  <c r="G24" i="13"/>
  <c r="H24" i="2"/>
  <c r="H24" i="4"/>
  <c r="H24" i="13"/>
  <c r="I24" i="2"/>
  <c r="I24" i="4"/>
  <c r="I24" i="13"/>
  <c r="J24" i="2"/>
  <c r="J24" i="4"/>
  <c r="J24" i="13"/>
  <c r="K24" i="2"/>
  <c r="K24" i="4"/>
  <c r="K24" i="13"/>
  <c r="L24" i="2"/>
  <c r="L24" i="4"/>
  <c r="L24" i="13"/>
  <c r="G25" i="2"/>
  <c r="G25" i="4"/>
  <c r="G25" i="13"/>
  <c r="H25" i="2"/>
  <c r="I25" i="2"/>
  <c r="J25" i="2"/>
  <c r="K25" i="2"/>
  <c r="L25" i="2"/>
  <c r="M25" i="2"/>
  <c r="I25" i="4"/>
  <c r="I25" i="13"/>
  <c r="J25" i="4"/>
  <c r="J25" i="13"/>
  <c r="K25" i="4"/>
  <c r="K25" i="13"/>
  <c r="L25" i="4"/>
  <c r="L25" i="13"/>
  <c r="B26" i="2"/>
  <c r="C26" i="2"/>
  <c r="C27" i="2"/>
  <c r="D26" i="2"/>
  <c r="E26" i="2"/>
  <c r="E27" i="2"/>
  <c r="F26" i="2"/>
  <c r="G26" i="2"/>
  <c r="H26" i="2"/>
  <c r="J26" i="2"/>
  <c r="L26" i="2"/>
  <c r="B27" i="2"/>
  <c r="D27" i="2"/>
  <c r="F27" i="2"/>
  <c r="J27" i="2"/>
  <c r="L27" i="2"/>
  <c r="C30" i="2"/>
  <c r="C31" i="2"/>
  <c r="G10" i="4"/>
  <c r="I10" i="4"/>
  <c r="K10" i="4"/>
  <c r="G11" i="4"/>
  <c r="H11" i="4"/>
  <c r="I11" i="4"/>
  <c r="J11" i="4"/>
  <c r="K11" i="4"/>
  <c r="L11" i="4"/>
  <c r="G12" i="4"/>
  <c r="H12" i="4"/>
  <c r="I12" i="4"/>
  <c r="J12" i="4"/>
  <c r="K12" i="4"/>
  <c r="L12" i="4"/>
  <c r="G13" i="4"/>
  <c r="H13" i="4"/>
  <c r="I13" i="4"/>
  <c r="J13" i="4"/>
  <c r="K13" i="4"/>
  <c r="L13" i="4"/>
  <c r="M13" i="4"/>
  <c r="B14" i="4"/>
  <c r="C14" i="4"/>
  <c r="D14" i="4"/>
  <c r="E14" i="4"/>
  <c r="F14" i="4"/>
  <c r="G14" i="4"/>
  <c r="C30" i="4"/>
  <c r="H14" i="4"/>
  <c r="I14" i="4"/>
  <c r="J14" i="4"/>
  <c r="K14" i="4"/>
  <c r="L14" i="4"/>
  <c r="H15" i="4"/>
  <c r="I15" i="4"/>
  <c r="J15" i="4"/>
  <c r="K15" i="4"/>
  <c r="L15" i="4"/>
  <c r="H16" i="4"/>
  <c r="J16" i="4"/>
  <c r="L16" i="4"/>
  <c r="M16" i="4"/>
  <c r="H17" i="4"/>
  <c r="I17" i="4"/>
  <c r="J17" i="4"/>
  <c r="K17" i="4"/>
  <c r="L17" i="4"/>
  <c r="H18" i="4"/>
  <c r="I18" i="4"/>
  <c r="J18" i="4"/>
  <c r="K18" i="4"/>
  <c r="L18" i="4"/>
  <c r="H19" i="4"/>
  <c r="I19" i="4"/>
  <c r="J19" i="4"/>
  <c r="K19" i="4"/>
  <c r="L19" i="4"/>
  <c r="B20" i="4"/>
  <c r="C20" i="4"/>
  <c r="D20" i="4"/>
  <c r="E20" i="4"/>
  <c r="F20" i="4"/>
  <c r="G20" i="4"/>
  <c r="H20" i="4"/>
  <c r="J20" i="4"/>
  <c r="L20" i="4"/>
  <c r="H21" i="4"/>
  <c r="I21" i="4"/>
  <c r="J21" i="4"/>
  <c r="K21" i="4"/>
  <c r="L21" i="4"/>
  <c r="M21" i="4"/>
  <c r="G22" i="4"/>
  <c r="H22" i="4"/>
  <c r="I22" i="4"/>
  <c r="J22" i="4"/>
  <c r="K22" i="4"/>
  <c r="L22" i="4"/>
  <c r="G23" i="4"/>
  <c r="H23" i="4"/>
  <c r="J23" i="4"/>
  <c r="M23" i="4"/>
  <c r="M24" i="4"/>
  <c r="H25" i="4"/>
  <c r="M25" i="4"/>
  <c r="B26" i="4"/>
  <c r="C26" i="4"/>
  <c r="C27" i="4"/>
  <c r="D26" i="4"/>
  <c r="E26" i="4"/>
  <c r="F26" i="4"/>
  <c r="F27" i="4"/>
  <c r="G26" i="4"/>
  <c r="H26" i="4"/>
  <c r="J26" i="4"/>
  <c r="J27" i="4"/>
  <c r="L26" i="4"/>
  <c r="L27" i="4"/>
  <c r="B27" i="4"/>
  <c r="D27" i="4"/>
  <c r="H27" i="4"/>
  <c r="D30" i="4"/>
  <c r="D31" i="4"/>
  <c r="J23" i="13"/>
  <c r="J22" i="13"/>
  <c r="J21" i="13"/>
  <c r="J19" i="13"/>
  <c r="M18" i="4"/>
  <c r="J18" i="13"/>
  <c r="J17" i="13"/>
  <c r="J16" i="13"/>
  <c r="J15" i="13"/>
  <c r="J13" i="13"/>
  <c r="J12" i="13"/>
  <c r="J11" i="13"/>
  <c r="I26" i="4"/>
  <c r="I22" i="13"/>
  <c r="I21" i="13"/>
  <c r="I19" i="13"/>
  <c r="I20" i="4"/>
  <c r="I27" i="4"/>
  <c r="I18" i="13"/>
  <c r="I17" i="13"/>
  <c r="I15" i="13"/>
  <c r="I13" i="13"/>
  <c r="I12" i="13"/>
  <c r="I11" i="13"/>
  <c r="I10" i="13"/>
  <c r="K26" i="4"/>
  <c r="K22" i="13"/>
  <c r="K21" i="13"/>
  <c r="K19" i="13"/>
  <c r="K18" i="13"/>
  <c r="K20" i="4"/>
  <c r="K17" i="13"/>
  <c r="K27" i="4"/>
  <c r="E27" i="4"/>
  <c r="K15" i="13"/>
  <c r="K13" i="13"/>
  <c r="G27" i="4"/>
  <c r="F30" i="4"/>
  <c r="C32" i="4"/>
  <c r="C31" i="4"/>
  <c r="K12" i="13"/>
  <c r="E30" i="4"/>
  <c r="E31" i="4"/>
  <c r="M11" i="4"/>
  <c r="K11" i="13"/>
  <c r="M10" i="4"/>
  <c r="K10" i="13"/>
  <c r="G10" i="13"/>
  <c r="H23" i="13"/>
  <c r="G23" i="13"/>
  <c r="H22" i="13"/>
  <c r="H21" i="13"/>
  <c r="H19" i="13"/>
  <c r="H18" i="13"/>
  <c r="H17" i="13"/>
  <c r="H16" i="13"/>
  <c r="H15" i="13"/>
  <c r="H13" i="13"/>
  <c r="H12" i="13"/>
  <c r="H11" i="13"/>
  <c r="L22" i="13"/>
  <c r="M22" i="4"/>
  <c r="G22" i="13"/>
  <c r="M21" i="13"/>
  <c r="L21" i="13"/>
  <c r="M19" i="4"/>
  <c r="L19" i="13"/>
  <c r="L18" i="13"/>
  <c r="M17" i="4"/>
  <c r="D32" i="4"/>
  <c r="L17" i="13"/>
  <c r="L16" i="13"/>
  <c r="L15" i="13"/>
  <c r="M15" i="4"/>
  <c r="G13" i="13"/>
  <c r="L13" i="13"/>
  <c r="F31" i="4"/>
  <c r="F32" i="4"/>
  <c r="G12" i="13"/>
  <c r="M12" i="4"/>
  <c r="M14" i="4"/>
  <c r="L12" i="13"/>
  <c r="L11" i="13"/>
  <c r="G11" i="13"/>
  <c r="I26" i="2"/>
  <c r="I20" i="2"/>
  <c r="C32" i="2"/>
  <c r="G27" i="2"/>
  <c r="F30" i="2"/>
  <c r="F31" i="2"/>
  <c r="I14" i="2"/>
  <c r="K26" i="2"/>
  <c r="E30" i="2"/>
  <c r="D31" i="2"/>
  <c r="D32" i="2"/>
  <c r="K20" i="2"/>
  <c r="K14" i="2"/>
  <c r="M23" i="2"/>
  <c r="M23" i="13"/>
  <c r="M18" i="2"/>
  <c r="H14" i="2"/>
  <c r="H27" i="2"/>
  <c r="M13" i="2"/>
  <c r="M10" i="2"/>
  <c r="C27" i="13"/>
  <c r="E27" i="13"/>
  <c r="D27" i="13"/>
  <c r="B27" i="13"/>
  <c r="F27" i="13"/>
  <c r="H20" i="13"/>
  <c r="M15" i="13"/>
  <c r="H14" i="13"/>
  <c r="M10" i="13"/>
  <c r="M26" i="4"/>
  <c r="M20" i="4"/>
  <c r="O25" i="4"/>
  <c r="D33" i="4"/>
  <c r="K26" i="13"/>
  <c r="I26" i="13"/>
  <c r="G26" i="13"/>
  <c r="M19" i="13"/>
  <c r="M16" i="13"/>
  <c r="L20" i="13"/>
  <c r="J20" i="13"/>
  <c r="M13" i="13"/>
  <c r="M12" i="13"/>
  <c r="L14" i="13"/>
  <c r="J14" i="13"/>
  <c r="M25" i="13"/>
  <c r="L26" i="13"/>
  <c r="J26" i="13"/>
  <c r="M18" i="13"/>
  <c r="M17" i="13"/>
  <c r="K20" i="13"/>
  <c r="I20" i="13"/>
  <c r="M11" i="13"/>
  <c r="K14" i="13"/>
  <c r="I14" i="13"/>
  <c r="I27" i="13"/>
  <c r="G14" i="13"/>
  <c r="H25" i="13"/>
  <c r="H26" i="13"/>
  <c r="M24" i="2"/>
  <c r="M24" i="13"/>
  <c r="M22" i="2"/>
  <c r="M19" i="2"/>
  <c r="M17" i="2"/>
  <c r="M15" i="2"/>
  <c r="M12" i="2"/>
  <c r="E32" i="4"/>
  <c r="O26" i="4"/>
  <c r="E33" i="4"/>
  <c r="O24" i="4"/>
  <c r="C33" i="4"/>
  <c r="M27" i="4"/>
  <c r="O27" i="4"/>
  <c r="F33" i="4"/>
  <c r="K27" i="13"/>
  <c r="F32" i="2"/>
  <c r="I27" i="2"/>
  <c r="M14" i="2"/>
  <c r="O24" i="2"/>
  <c r="C33" i="2"/>
  <c r="E31" i="2"/>
  <c r="E32" i="2"/>
  <c r="K27" i="2"/>
  <c r="M20" i="2"/>
  <c r="O25" i="2"/>
  <c r="D33" i="2"/>
  <c r="G27" i="13"/>
  <c r="F30" i="13"/>
  <c r="M22" i="13"/>
  <c r="M26" i="13"/>
  <c r="M26" i="2"/>
  <c r="L27" i="13"/>
  <c r="H27" i="13"/>
  <c r="C30" i="13"/>
  <c r="E30" i="13"/>
  <c r="D30" i="13"/>
  <c r="J27" i="13"/>
  <c r="M14" i="13"/>
  <c r="M20" i="13"/>
  <c r="O25" i="13"/>
  <c r="D33" i="13"/>
  <c r="M27" i="2"/>
  <c r="O27" i="2"/>
  <c r="F33" i="2"/>
  <c r="O26" i="2"/>
  <c r="E33" i="2"/>
  <c r="E31" i="13"/>
  <c r="E32" i="13"/>
  <c r="O24" i="13"/>
  <c r="C33" i="13"/>
  <c r="O26" i="13"/>
  <c r="E33" i="13"/>
  <c r="M27" i="13"/>
  <c r="O27" i="13"/>
  <c r="F33" i="13"/>
  <c r="D31" i="13"/>
  <c r="D32" i="13"/>
  <c r="C31" i="13"/>
  <c r="C32" i="13"/>
  <c r="F31" i="13"/>
  <c r="F32" i="13"/>
</calcChain>
</file>

<file path=xl/sharedStrings.xml><?xml version="1.0" encoding="utf-8"?>
<sst xmlns="http://schemas.openxmlformats.org/spreadsheetml/2006/main" count="145" uniqueCount="44">
  <si>
    <t>The percentage of time blocks the classroom was in use. This rate measures the bulk popularity of the classroom space without regards to actual utilization.</t>
  </si>
  <si>
    <t>T/R, 1500 block</t>
  </si>
  <si>
    <t>The section from block 1400 overlapped with the section from block 1600 to cause conflicting enrollment. The higher of the two values is presented.</t>
  </si>
  <si>
    <t>The section from block 1500 overlapped with the section from block 1700 to cause conflicting enrollment. The higher of the two values is presented.</t>
  </si>
  <si>
    <t>Hour</t>
  </si>
  <si>
    <t>Monday</t>
  </si>
  <si>
    <t>Tuesday</t>
  </si>
  <si>
    <t>Wednesday</t>
  </si>
  <si>
    <t>Thursday</t>
  </si>
  <si>
    <t>Friday</t>
  </si>
  <si>
    <t>Week</t>
  </si>
  <si>
    <t>Morning Hours:</t>
  </si>
  <si>
    <t>Afternoon Hours:</t>
  </si>
  <si>
    <t>Evening Hours:</t>
  </si>
  <si>
    <t>Total Hours:</t>
  </si>
  <si>
    <t>Hours of Use:</t>
  </si>
  <si>
    <t>Rate of Utilization:</t>
  </si>
  <si>
    <t>Space Utilization Results</t>
  </si>
  <si>
    <t>Scheduling:</t>
  </si>
  <si>
    <t>Rate of Utilization All Day:</t>
  </si>
  <si>
    <t>Rate of Utilization Before Evening:</t>
  </si>
  <si>
    <t>University of Alaska Fairbanks</t>
  </si>
  <si>
    <t>Classroom Space Utilization Study</t>
  </si>
  <si>
    <t>Number of Student Stations:</t>
  </si>
  <si>
    <t>Student Stations and Classroom Scheduled Each Hour During 4th Week</t>
  </si>
  <si>
    <t>All
Day</t>
  </si>
  <si>
    <t>Before
Evening</t>
  </si>
  <si>
    <t>Morning</t>
  </si>
  <si>
    <t>Afternoon</t>
  </si>
  <si>
    <t>Rate of Utilization Morning:</t>
  </si>
  <si>
    <t>Rate of Utilization Afternoon:</t>
  </si>
  <si>
    <t>Classroom:</t>
  </si>
  <si>
    <t>Building:</t>
  </si>
  <si>
    <t>Chapman</t>
  </si>
  <si>
    <t>Spring Term 2011</t>
  </si>
  <si>
    <t>Irregularities</t>
  </si>
  <si>
    <t>M/W/F, 900 block</t>
  </si>
  <si>
    <t>STAT 300 enrolled 37 students. Capacity exceeded by 2 students.</t>
  </si>
  <si>
    <t>M/W/F, 1600 block</t>
  </si>
  <si>
    <t>A calculation of full-capacity equivalent (FCE) for the time period of analysis. One FCE is equivalent to every station being occupied for one hour. Maximum FCE for the morning block is 20 FCE, afternoon block is 25 FCE, before evening block is 45 FCE, and all day is 70 FCE.</t>
  </si>
  <si>
    <t>The ratio of FCE to maximum FCE for the time period of analysis reported as a percentage. This rate measures the bulk occupation of seats in the classroom regardless of scheduling. Higher percentages indicate a well-scheduled classroom with courses that are well-suited for the space.</t>
  </si>
  <si>
    <t>Rate of Scheduled Utilization:</t>
  </si>
  <si>
    <t>The ratio of FCE to maximum FCE limited to the hours of actual use for the time period of analysis reported as a percentage. This rate measures the occupation of seats in the classroom for those times when the classroom is actually scheduled. Higher percentages indicate the alignment of courses well-suited for the space, but disregards the impact of scheduling.</t>
  </si>
  <si>
    <t>Fall Term 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</si>
</sst>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 x14ac:knownFonts="1">
    <font>
      <sz val="10"/>
      <name val="Verdana"/>
    </font>
    <font>
      <sz val="10"/>
      <name val="Verdana"/>
    </font>
    <font>
      <sz val="8"/>
      <name val="Verdana"/>
    </font>
    <font>
      <sz val="10"/>
      <name val="Arial Narrow"/>
    </font>
    <font>
      <b/>
      <sz val="10"/>
      <name val="Arial Narrow"/>
    </font>
    <font>
      <u/>
      <sz val="10"/>
      <name val="Arial Narrow"/>
    </font>
    <font>
      <u/>
      <sz val="8"/>
      <name val="Arial Narrow"/>
    </font>
    <font>
      <sz val="8"/>
      <name val="Arial Narrow"/>
    </font>
    <font>
      <sz val="6"/>
      <name val="Arial Narrow"/>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3" fillId="0" borderId="0" xfId="0" applyFont="1"/>
    <xf numFmtId="0" fontId="4" fillId="0" borderId="1" xfId="0" applyFont="1" applyBorder="1" applyAlignment="1">
      <alignment horizontal="right"/>
    </xf>
    <xf numFmtId="0" fontId="4" fillId="0" borderId="1" xfId="0" applyFont="1" applyBorder="1" applyAlignment="1">
      <alignment horizontal="center"/>
    </xf>
    <xf numFmtId="0" fontId="3" fillId="0" borderId="0" xfId="0" applyFont="1" applyAlignment="1">
      <alignment horizontal="right" vertical="center"/>
    </xf>
    <xf numFmtId="0" fontId="3" fillId="0" borderId="0" xfId="0" applyFont="1" applyAlignment="1">
      <alignment vertical="center"/>
    </xf>
    <xf numFmtId="0" fontId="4" fillId="0" borderId="2" xfId="0" applyFont="1" applyBorder="1" applyAlignment="1">
      <alignment horizontal="right" vertical="center"/>
    </xf>
    <xf numFmtId="0" fontId="3" fillId="0" borderId="2" xfId="0" applyFont="1" applyBorder="1" applyAlignment="1">
      <alignment vertical="center"/>
    </xf>
    <xf numFmtId="0" fontId="4" fillId="0" borderId="3" xfId="0" applyFont="1" applyBorder="1" applyAlignment="1">
      <alignment horizontal="right" vertical="center"/>
    </xf>
    <xf numFmtId="0" fontId="3" fillId="0" borderId="3" xfId="0" applyFont="1" applyBorder="1" applyAlignment="1">
      <alignment vertical="center"/>
    </xf>
    <xf numFmtId="0" fontId="5" fillId="0" borderId="0" xfId="0" applyFont="1" applyAlignment="1">
      <alignment horizontal="right" vertical="top"/>
    </xf>
    <xf numFmtId="0" fontId="3" fillId="0" borderId="0" xfId="0" applyFont="1" applyAlignment="1">
      <alignment horizontal="center" wrapText="1"/>
    </xf>
    <xf numFmtId="0" fontId="4" fillId="0" borderId="0" xfId="0" applyFont="1" applyAlignment="1">
      <alignment horizontal="right" vertical="center"/>
    </xf>
    <xf numFmtId="165" fontId="3" fillId="0" borderId="0" xfId="0" applyNumberFormat="1" applyFont="1" applyAlignment="1">
      <alignment horizontal="center" vertical="center"/>
    </xf>
    <xf numFmtId="164" fontId="3" fillId="0" borderId="0" xfId="1" applyNumberFormat="1" applyFont="1" applyAlignment="1">
      <alignment horizontal="center" vertical="center"/>
    </xf>
    <xf numFmtId="0" fontId="3" fillId="0" borderId="0" xfId="0" applyFont="1" applyAlignment="1">
      <alignment horizontal="center"/>
    </xf>
    <xf numFmtId="9" fontId="3" fillId="0" borderId="0" xfId="1" applyNumberFormat="1" applyFont="1" applyAlignment="1">
      <alignment horizontal="center" vertical="center"/>
    </xf>
    <xf numFmtId="0" fontId="3" fillId="0" borderId="0" xfId="0" applyFont="1" applyBorder="1"/>
    <xf numFmtId="0" fontId="3" fillId="0" borderId="0" xfId="0" applyFont="1" applyBorder="1" applyAlignment="1">
      <alignment horizontal="left"/>
    </xf>
    <xf numFmtId="0" fontId="3" fillId="0" borderId="0" xfId="0" applyFont="1" applyBorder="1" applyAlignment="1">
      <alignment horizontal="right"/>
    </xf>
    <xf numFmtId="0" fontId="3" fillId="0" borderId="0" xfId="0" applyFont="1" applyAlignment="1">
      <alignment horizontal="left" vertical="center"/>
    </xf>
    <xf numFmtId="0" fontId="4" fillId="0" borderId="0" xfId="0" applyFont="1"/>
    <xf numFmtId="0" fontId="6" fillId="0" borderId="0" xfId="0" applyFont="1"/>
    <xf numFmtId="0" fontId="7" fillId="0" borderId="0" xfId="0" applyFont="1"/>
    <xf numFmtId="0" fontId="7" fillId="0" borderId="0" xfId="0" applyFont="1" applyAlignment="1"/>
    <xf numFmtId="0" fontId="8" fillId="0" borderId="0" xfId="0" applyFont="1" applyAlignment="1">
      <alignment vertical="center"/>
    </xf>
    <xf numFmtId="0" fontId="8" fillId="0" borderId="0" xfId="0" applyFont="1"/>
    <xf numFmtId="0" fontId="8" fillId="0" borderId="0" xfId="0" applyFont="1" applyAlignment="1">
      <alignment vertical="center" wrapText="1"/>
    </xf>
    <xf numFmtId="0" fontId="7" fillId="0" borderId="0" xfId="0" applyFont="1" applyAlignment="1">
      <alignment vertical="center" wrapText="1"/>
    </xf>
    <xf numFmtId="0" fontId="3" fillId="0" borderId="0" xfId="0" applyFont="1" applyFill="1" applyAlignment="1">
      <alignment vertical="center"/>
    </xf>
    <xf numFmtId="0" fontId="3" fillId="0" borderId="2" xfId="0" applyFont="1" applyFill="1" applyBorder="1" applyAlignment="1">
      <alignment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4" Type="http://schemas.openxmlformats.org/officeDocument/2006/relationships/theme" Target="theme/theme1.xml"/><Relationship Id="rId5" Type="http://schemas.openxmlformats.org/officeDocument/2006/relationships/styles" Target="style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38"/>
  <sheetViews>
    <sheetView workbookViewId="0">
      <selection activeCell="G27" sqref="G27"/>
    </sheetView>
  </sheetViews>
  <sheetFormatPr baseColWidth="10" defaultColWidth="10.7109375" defaultRowHeight="12" x14ac:dyDescent="0"/>
  <cols>
    <col min="1" max="1" width="11.140625" style="1" customWidth="1"/>
    <col min="2" max="7" width="8.28515625" style="1" customWidth="1"/>
    <col min="8" max="15" width="9" style="1" hidden="1" customWidth="1"/>
    <col min="16" max="16" width="9" style="1" customWidth="1"/>
    <col min="17" max="16384" width="10.7109375" style="1"/>
  </cols>
  <sheetData>
    <row r="1" spans="1:13">
      <c r="A1" s="1" t="s">
        <v>21</v>
      </c>
    </row>
    <row r="2" spans="1:13">
      <c r="A2" s="1" t="s">
        <v>22</v>
      </c>
    </row>
    <row r="3" spans="1:13">
      <c r="A3" s="1" t="s">
        <v>24</v>
      </c>
    </row>
    <row r="4" spans="1:13">
      <c r="A4" s="21" t="s">
        <v>34</v>
      </c>
    </row>
    <row r="6" spans="1:13">
      <c r="A6" s="17" t="s">
        <v>32</v>
      </c>
      <c r="C6" s="18" t="s">
        <v>33</v>
      </c>
    </row>
    <row r="7" spans="1:13">
      <c r="A7" s="17" t="s">
        <v>23</v>
      </c>
      <c r="B7" s="17"/>
      <c r="C7" s="20">
        <f>CHAP104!C7+CHAP106!C7</f>
        <v>85</v>
      </c>
      <c r="D7" s="5"/>
      <c r="E7" s="5"/>
      <c r="F7" s="5"/>
      <c r="G7" s="5"/>
    </row>
    <row r="9" spans="1:13" ht="17" customHeight="1">
      <c r="A9" s="2" t="s">
        <v>4</v>
      </c>
      <c r="B9" s="3" t="s">
        <v>5</v>
      </c>
      <c r="C9" s="3" t="s">
        <v>6</v>
      </c>
      <c r="D9" s="3" t="s">
        <v>7</v>
      </c>
      <c r="E9" s="3" t="s">
        <v>8</v>
      </c>
      <c r="F9" s="3" t="s">
        <v>9</v>
      </c>
      <c r="G9" s="3" t="s">
        <v>10</v>
      </c>
      <c r="H9" s="3" t="s">
        <v>5</v>
      </c>
      <c r="I9" s="3" t="s">
        <v>6</v>
      </c>
      <c r="J9" s="3" t="s">
        <v>7</v>
      </c>
      <c r="K9" s="3" t="s">
        <v>8</v>
      </c>
      <c r="L9" s="3" t="s">
        <v>9</v>
      </c>
      <c r="M9" s="3" t="s">
        <v>10</v>
      </c>
    </row>
    <row r="10" spans="1:13" ht="17" customHeight="1">
      <c r="A10" s="4">
        <v>800</v>
      </c>
      <c r="B10" s="5">
        <f>CHAP104!B10+CHAP106!B10</f>
        <v>0</v>
      </c>
      <c r="C10" s="5">
        <v>28</v>
      </c>
      <c r="D10" s="5">
        <v>0</v>
      </c>
      <c r="E10" s="5">
        <v>28</v>
      </c>
      <c r="F10" s="5">
        <f>CHAP104!F10+CHAP106!F10</f>
        <v>0</v>
      </c>
      <c r="G10" s="5">
        <f>CHAP104!G10+CHAP106!G10</f>
        <v>56</v>
      </c>
      <c r="H10" s="5">
        <f>CHAP104!H10+CHAP106!H10</f>
        <v>0</v>
      </c>
      <c r="I10" s="5">
        <f>CHAP104!I10+CHAP106!I10</f>
        <v>1</v>
      </c>
      <c r="J10" s="5">
        <f>CHAP104!J10+CHAP106!J10</f>
        <v>0</v>
      </c>
      <c r="K10" s="5">
        <f>CHAP104!K10+CHAP106!K10</f>
        <v>1</v>
      </c>
      <c r="L10" s="5">
        <f>CHAP104!L10+CHAP106!L10</f>
        <v>0</v>
      </c>
      <c r="M10" s="5">
        <f>SUM(H10:L10)</f>
        <v>2</v>
      </c>
    </row>
    <row r="11" spans="1:13" ht="17" customHeight="1">
      <c r="A11" s="4">
        <v>900</v>
      </c>
      <c r="B11" s="5">
        <v>78</v>
      </c>
      <c r="C11" s="5">
        <v>28</v>
      </c>
      <c r="D11" s="5">
        <v>78</v>
      </c>
      <c r="E11" s="5">
        <v>28</v>
      </c>
      <c r="F11" s="5">
        <v>78</v>
      </c>
      <c r="G11" s="5">
        <f>CHAP104!G11+CHAP106!G11</f>
        <v>290</v>
      </c>
      <c r="H11" s="5">
        <f>CHAP104!H11+CHAP106!H11</f>
        <v>2</v>
      </c>
      <c r="I11" s="5">
        <f>CHAP104!I11+CHAP106!I11</f>
        <v>1</v>
      </c>
      <c r="J11" s="5">
        <f>CHAP104!J11+CHAP106!J11</f>
        <v>2</v>
      </c>
      <c r="K11" s="5">
        <f>CHAP104!K11+CHAP106!K11</f>
        <v>1</v>
      </c>
      <c r="L11" s="5">
        <f>CHAP104!L11+CHAP106!L11</f>
        <v>2</v>
      </c>
      <c r="M11" s="5">
        <f>SUM(H11:L11)</f>
        <v>8</v>
      </c>
    </row>
    <row r="12" spans="1:13" ht="17" customHeight="1">
      <c r="A12" s="4">
        <v>1000</v>
      </c>
      <c r="B12" s="5">
        <v>41</v>
      </c>
      <c r="C12" s="5">
        <v>25</v>
      </c>
      <c r="D12" s="5">
        <v>41</v>
      </c>
      <c r="E12" s="5">
        <v>48</v>
      </c>
      <c r="F12" s="5">
        <v>41</v>
      </c>
      <c r="G12" s="5">
        <f>CHAP104!G12+CHAP106!G12</f>
        <v>196</v>
      </c>
      <c r="H12" s="5">
        <f>CHAP104!H12+CHAP106!H12</f>
        <v>2</v>
      </c>
      <c r="I12" s="5">
        <f>CHAP104!I12+CHAP106!I12</f>
        <v>2</v>
      </c>
      <c r="J12" s="5">
        <f>CHAP104!J12+CHAP106!J12</f>
        <v>2</v>
      </c>
      <c r="K12" s="5">
        <f>CHAP104!K12+CHAP106!K12</f>
        <v>2</v>
      </c>
      <c r="L12" s="5">
        <f>CHAP104!L12+CHAP106!L12</f>
        <v>2</v>
      </c>
      <c r="M12" s="5">
        <f>SUM(H12:L12)</f>
        <v>10</v>
      </c>
    </row>
    <row r="13" spans="1:13" ht="17" customHeight="1">
      <c r="A13" s="4">
        <v>1100</v>
      </c>
      <c r="B13" s="5">
        <v>41</v>
      </c>
      <c r="C13" s="5">
        <v>42</v>
      </c>
      <c r="D13" s="5">
        <v>41</v>
      </c>
      <c r="E13" s="5">
        <v>42</v>
      </c>
      <c r="F13" s="5">
        <v>41</v>
      </c>
      <c r="G13" s="5">
        <f>CHAP104!G13+CHAP106!G13</f>
        <v>207</v>
      </c>
      <c r="H13" s="5">
        <f>CHAP104!H13+CHAP106!H13</f>
        <v>2</v>
      </c>
      <c r="I13" s="5">
        <f>CHAP104!I13+CHAP106!I13</f>
        <v>2</v>
      </c>
      <c r="J13" s="5">
        <f>CHAP104!J13+CHAP106!J13</f>
        <v>2</v>
      </c>
      <c r="K13" s="5">
        <f>CHAP104!K13+CHAP106!K13</f>
        <v>2</v>
      </c>
      <c r="L13" s="5">
        <f>CHAP104!L13+CHAP106!L13</f>
        <v>2</v>
      </c>
      <c r="M13" s="5">
        <f>SUM(H13:L13)</f>
        <v>10</v>
      </c>
    </row>
    <row r="14" spans="1:13" ht="17" customHeight="1">
      <c r="A14" s="6" t="s">
        <v>11</v>
      </c>
      <c r="B14" s="7">
        <f t="shared" ref="B14" si="0">SUM(B10:B13)</f>
        <v>160</v>
      </c>
      <c r="C14" s="7">
        <f t="shared" ref="C14:M14" si="1">SUM(C10:C13)</f>
        <v>123</v>
      </c>
      <c r="D14" s="7">
        <f t="shared" si="1"/>
        <v>160</v>
      </c>
      <c r="E14" s="7">
        <f t="shared" si="1"/>
        <v>146</v>
      </c>
      <c r="F14" s="7">
        <f t="shared" si="1"/>
        <v>160</v>
      </c>
      <c r="G14" s="7">
        <f t="shared" si="1"/>
        <v>749</v>
      </c>
      <c r="H14" s="7">
        <f t="shared" si="1"/>
        <v>6</v>
      </c>
      <c r="I14" s="7">
        <f t="shared" si="1"/>
        <v>6</v>
      </c>
      <c r="J14" s="7">
        <f t="shared" si="1"/>
        <v>6</v>
      </c>
      <c r="K14" s="7">
        <f t="shared" si="1"/>
        <v>6</v>
      </c>
      <c r="L14" s="7">
        <f t="shared" si="1"/>
        <v>6</v>
      </c>
      <c r="M14" s="7">
        <f t="shared" si="1"/>
        <v>30</v>
      </c>
    </row>
    <row r="15" spans="1:13" ht="17" customHeight="1">
      <c r="A15" s="4">
        <v>1200</v>
      </c>
      <c r="B15" s="5">
        <v>35</v>
      </c>
      <c r="C15" s="5">
        <v>42</v>
      </c>
      <c r="D15" s="5">
        <v>35</v>
      </c>
      <c r="E15" s="5">
        <v>42</v>
      </c>
      <c r="F15" s="5">
        <v>35</v>
      </c>
      <c r="G15" s="5">
        <f>CHAP104!G15+CHAP106!G15</f>
        <v>189</v>
      </c>
      <c r="H15" s="5">
        <f>CHAP104!H15+CHAP106!H15</f>
        <v>2</v>
      </c>
      <c r="I15" s="5">
        <f>CHAP104!I15+CHAP106!I15</f>
        <v>2</v>
      </c>
      <c r="J15" s="5">
        <f>CHAP104!J15+CHAP106!J15</f>
        <v>2</v>
      </c>
      <c r="K15" s="5">
        <f>CHAP104!K15+CHAP106!K15</f>
        <v>2</v>
      </c>
      <c r="L15" s="5">
        <f>CHAP104!L15+CHAP106!L15</f>
        <v>2</v>
      </c>
      <c r="M15" s="5">
        <f>SUM(H15:L15)</f>
        <v>10</v>
      </c>
    </row>
    <row r="16" spans="1:13" ht="17" customHeight="1">
      <c r="A16" s="4">
        <v>1300</v>
      </c>
      <c r="B16" s="5">
        <v>25</v>
      </c>
      <c r="C16" s="5">
        <v>5</v>
      </c>
      <c r="D16" s="5">
        <v>25</v>
      </c>
      <c r="E16" s="5">
        <v>0</v>
      </c>
      <c r="F16" s="5">
        <v>25</v>
      </c>
      <c r="G16" s="5">
        <f>CHAP104!G16+CHAP106!G16</f>
        <v>80</v>
      </c>
      <c r="H16" s="5">
        <f>CHAP104!H16+CHAP106!H16</f>
        <v>2</v>
      </c>
      <c r="I16" s="5">
        <f>CHAP104!I16+CHAP106!I16</f>
        <v>1</v>
      </c>
      <c r="J16" s="5">
        <f>CHAP104!J16+CHAP106!J16</f>
        <v>2</v>
      </c>
      <c r="K16" s="5">
        <f>CHAP104!K16+CHAP106!K16</f>
        <v>0</v>
      </c>
      <c r="L16" s="5">
        <f>CHAP104!L16+CHAP106!L16</f>
        <v>2</v>
      </c>
      <c r="M16" s="5">
        <f>SUM(H16:L16)</f>
        <v>7</v>
      </c>
    </row>
    <row r="17" spans="1:15" ht="17" customHeight="1">
      <c r="A17" s="4">
        <v>1400</v>
      </c>
      <c r="B17" s="5">
        <v>12</v>
      </c>
      <c r="C17" s="5">
        <v>70</v>
      </c>
      <c r="D17" s="5">
        <v>12</v>
      </c>
      <c r="E17" s="5">
        <v>70</v>
      </c>
      <c r="F17" s="5">
        <v>12</v>
      </c>
      <c r="G17" s="5">
        <f>CHAP104!G17+CHAP106!G17</f>
        <v>176</v>
      </c>
      <c r="H17" s="5">
        <f>CHAP104!H17+CHAP106!H17</f>
        <v>1</v>
      </c>
      <c r="I17" s="5">
        <f>CHAP104!I17+CHAP106!I17</f>
        <v>2</v>
      </c>
      <c r="J17" s="5">
        <f>CHAP104!J17+CHAP106!J17</f>
        <v>1</v>
      </c>
      <c r="K17" s="5">
        <f>CHAP104!K17+CHAP106!K17</f>
        <v>2</v>
      </c>
      <c r="L17" s="5">
        <f>CHAP104!L17+CHAP106!L17</f>
        <v>1</v>
      </c>
      <c r="M17" s="5">
        <f>SUM(H17:L17)</f>
        <v>7</v>
      </c>
    </row>
    <row r="18" spans="1:15" ht="17" customHeight="1">
      <c r="A18" s="4">
        <v>1500</v>
      </c>
      <c r="B18" s="5">
        <v>44</v>
      </c>
      <c r="C18" s="5">
        <v>107</v>
      </c>
      <c r="D18" s="5">
        <v>48</v>
      </c>
      <c r="E18" s="5">
        <v>107</v>
      </c>
      <c r="F18" s="5">
        <v>44</v>
      </c>
      <c r="G18" s="5">
        <f>CHAP104!G18+CHAP106!G18</f>
        <v>298</v>
      </c>
      <c r="H18" s="5">
        <f>CHAP104!H18+CHAP106!H18</f>
        <v>2</v>
      </c>
      <c r="I18" s="5">
        <f>CHAP104!I18+CHAP106!I18</f>
        <v>2</v>
      </c>
      <c r="J18" s="5">
        <f>CHAP104!J18+CHAP106!J18</f>
        <v>2</v>
      </c>
      <c r="K18" s="5">
        <f>CHAP104!K18+CHAP106!K18</f>
        <v>2</v>
      </c>
      <c r="L18" s="5">
        <f>CHAP104!L18+CHAP106!L18</f>
        <v>2</v>
      </c>
      <c r="M18" s="5">
        <f>SUM(H18:L18)</f>
        <v>10</v>
      </c>
    </row>
    <row r="19" spans="1:15" ht="17" customHeight="1">
      <c r="A19" s="4">
        <v>1600</v>
      </c>
      <c r="B19" s="5">
        <v>44</v>
      </c>
      <c r="C19" s="5">
        <v>37</v>
      </c>
      <c r="D19" s="5">
        <v>48</v>
      </c>
      <c r="E19" s="5">
        <v>37</v>
      </c>
      <c r="F19" s="5">
        <v>44</v>
      </c>
      <c r="G19" s="5">
        <f>CHAP104!G19+CHAP106!G19</f>
        <v>206</v>
      </c>
      <c r="H19" s="5">
        <f>CHAP104!H19+CHAP106!H19</f>
        <v>2</v>
      </c>
      <c r="I19" s="5">
        <f>CHAP104!I19+CHAP106!I19</f>
        <v>2</v>
      </c>
      <c r="J19" s="5">
        <f>CHAP104!J19+CHAP106!J19</f>
        <v>2</v>
      </c>
      <c r="K19" s="5">
        <f>CHAP104!K19+CHAP106!K19</f>
        <v>2</v>
      </c>
      <c r="L19" s="5">
        <f>CHAP104!L19+CHAP106!L19</f>
        <v>2</v>
      </c>
      <c r="M19" s="5">
        <f>SUM(H19:L19)</f>
        <v>10</v>
      </c>
    </row>
    <row r="20" spans="1:15" ht="17" customHeight="1">
      <c r="A20" s="6" t="s">
        <v>12</v>
      </c>
      <c r="B20" s="7">
        <f t="shared" ref="B20" si="2">SUM(B15:B19)</f>
        <v>160</v>
      </c>
      <c r="C20" s="7">
        <f t="shared" ref="C20:M20" si="3">SUM(C15:C19)</f>
        <v>261</v>
      </c>
      <c r="D20" s="7">
        <f t="shared" si="3"/>
        <v>168</v>
      </c>
      <c r="E20" s="7">
        <f t="shared" si="3"/>
        <v>256</v>
      </c>
      <c r="F20" s="7">
        <f t="shared" si="3"/>
        <v>160</v>
      </c>
      <c r="G20" s="7">
        <f>SUM(G15:G19)</f>
        <v>949</v>
      </c>
      <c r="H20" s="7">
        <f t="shared" si="3"/>
        <v>9</v>
      </c>
      <c r="I20" s="7">
        <f t="shared" si="3"/>
        <v>9</v>
      </c>
      <c r="J20" s="7">
        <f t="shared" si="3"/>
        <v>9</v>
      </c>
      <c r="K20" s="7">
        <f t="shared" si="3"/>
        <v>8</v>
      </c>
      <c r="L20" s="7">
        <f t="shared" si="3"/>
        <v>9</v>
      </c>
      <c r="M20" s="7">
        <f t="shared" si="3"/>
        <v>44</v>
      </c>
    </row>
    <row r="21" spans="1:15" ht="17" customHeight="1">
      <c r="A21" s="4">
        <v>1700</v>
      </c>
      <c r="B21" s="5">
        <v>0</v>
      </c>
      <c r="C21" s="5">
        <v>44</v>
      </c>
      <c r="D21" s="5">
        <v>0</v>
      </c>
      <c r="E21" s="5">
        <v>44</v>
      </c>
      <c r="F21" s="5">
        <v>0</v>
      </c>
      <c r="G21" s="5">
        <f>CHAP104!G21+CHAP106!G21</f>
        <v>88</v>
      </c>
      <c r="H21" s="5">
        <f>CHAP104!H21+CHAP106!H21</f>
        <v>0</v>
      </c>
      <c r="I21" s="5">
        <f>CHAP104!I21+CHAP106!I21</f>
        <v>1</v>
      </c>
      <c r="J21" s="5">
        <f>CHAP104!J21+CHAP106!J21</f>
        <v>0</v>
      </c>
      <c r="K21" s="5">
        <f>CHAP104!K21+CHAP106!K21</f>
        <v>1</v>
      </c>
      <c r="L21" s="5">
        <f>CHAP104!L21+CHAP106!L21</f>
        <v>0</v>
      </c>
      <c r="M21" s="5">
        <f>CHAP104!M21+CHAP106!M21</f>
        <v>2</v>
      </c>
    </row>
    <row r="22" spans="1:15" ht="17" customHeight="1">
      <c r="A22" s="4">
        <v>1800</v>
      </c>
      <c r="B22" s="5">
        <v>26</v>
      </c>
      <c r="C22" s="5">
        <v>65</v>
      </c>
      <c r="D22" s="5">
        <v>43</v>
      </c>
      <c r="E22" s="5">
        <v>57</v>
      </c>
      <c r="F22" s="5">
        <v>26</v>
      </c>
      <c r="G22" s="5">
        <f>CHAP104!G22+CHAP106!G22</f>
        <v>217</v>
      </c>
      <c r="H22" s="5">
        <f>CHAP104!H22+CHAP106!H22</f>
        <v>1</v>
      </c>
      <c r="I22" s="5">
        <f>CHAP104!I22+CHAP106!I22</f>
        <v>2</v>
      </c>
      <c r="J22" s="5">
        <f>CHAP104!J22+CHAP106!J22</f>
        <v>2</v>
      </c>
      <c r="K22" s="5">
        <f>CHAP104!K22+CHAP106!K22</f>
        <v>2</v>
      </c>
      <c r="L22" s="5">
        <f>CHAP104!L22+CHAP106!L22</f>
        <v>1</v>
      </c>
      <c r="M22" s="5">
        <f>CHAP104!M22+CHAP106!M22</f>
        <v>8</v>
      </c>
    </row>
    <row r="23" spans="1:15" ht="17" customHeight="1">
      <c r="A23" s="4">
        <v>1900</v>
      </c>
      <c r="B23" s="5">
        <v>0</v>
      </c>
      <c r="C23" s="5">
        <v>21</v>
      </c>
      <c r="D23" s="5">
        <v>17</v>
      </c>
      <c r="E23" s="5">
        <v>13</v>
      </c>
      <c r="F23" s="5">
        <f>CHAP104!F23+CHAP106!F23</f>
        <v>0</v>
      </c>
      <c r="G23" s="5">
        <f>CHAP104!G23+CHAP106!G23</f>
        <v>51</v>
      </c>
      <c r="H23" s="5">
        <f>CHAP104!H23+CHAP106!H23</f>
        <v>0</v>
      </c>
      <c r="I23" s="5">
        <f>CHAP104!I23+CHAP106!I23</f>
        <v>1</v>
      </c>
      <c r="J23" s="5">
        <f>CHAP104!J23+CHAP106!J23</f>
        <v>1</v>
      </c>
      <c r="K23" s="5">
        <f>CHAP104!K23+CHAP106!K23</f>
        <v>1</v>
      </c>
      <c r="L23" s="5">
        <f>CHAP104!L23+CHAP106!L23</f>
        <v>0</v>
      </c>
      <c r="M23" s="5">
        <f>CHAP104!M23+CHAP106!M23</f>
        <v>3</v>
      </c>
    </row>
    <row r="24" spans="1:15" ht="17" customHeight="1">
      <c r="A24" s="4">
        <v>2000</v>
      </c>
      <c r="B24" s="5">
        <v>0</v>
      </c>
      <c r="C24" s="5">
        <v>21</v>
      </c>
      <c r="D24" s="5">
        <v>17</v>
      </c>
      <c r="E24" s="5">
        <v>13</v>
      </c>
      <c r="F24" s="5">
        <f>CHAP104!F24+CHAP106!F24</f>
        <v>0</v>
      </c>
      <c r="G24" s="5">
        <f>CHAP104!G24+CHAP106!G24</f>
        <v>51</v>
      </c>
      <c r="H24" s="5">
        <f>CHAP104!H24+CHAP106!H24</f>
        <v>0</v>
      </c>
      <c r="I24" s="5">
        <f>CHAP104!I24+CHAP106!I24</f>
        <v>1</v>
      </c>
      <c r="J24" s="5">
        <f>CHAP104!J24+CHAP106!J24</f>
        <v>1</v>
      </c>
      <c r="K24" s="5">
        <f>CHAP104!K24+CHAP106!K24</f>
        <v>1</v>
      </c>
      <c r="L24" s="5">
        <f>CHAP104!L24+CHAP106!L24</f>
        <v>0</v>
      </c>
      <c r="M24" s="5">
        <f>CHAP104!M24+CHAP106!M24</f>
        <v>3</v>
      </c>
      <c r="N24" s="4" t="s">
        <v>29</v>
      </c>
      <c r="O24" s="14">
        <f>M14/40</f>
        <v>0.75</v>
      </c>
    </row>
    <row r="25" spans="1:15" ht="17" customHeight="1">
      <c r="A25" s="4">
        <v>2100</v>
      </c>
      <c r="B25" s="5">
        <f>CHAP104!B25+CHAP106!B25</f>
        <v>0</v>
      </c>
      <c r="C25" s="5">
        <f>CHAP104!C25+CHAP106!C25</f>
        <v>0</v>
      </c>
      <c r="D25" s="5">
        <v>0</v>
      </c>
      <c r="E25" s="5">
        <f>CHAP104!E25+CHAP106!E25</f>
        <v>0</v>
      </c>
      <c r="F25" s="5">
        <f>CHAP104!F25+CHAP106!F25</f>
        <v>0</v>
      </c>
      <c r="G25" s="5">
        <f>CHAP104!G25+CHAP106!G25</f>
        <v>0</v>
      </c>
      <c r="H25" s="5">
        <f>CHAP104!H25+CHAP106!H25</f>
        <v>0</v>
      </c>
      <c r="I25" s="5">
        <f>CHAP104!I25+CHAP106!I25</f>
        <v>0</v>
      </c>
      <c r="J25" s="5">
        <f>CHAP104!J25+CHAP106!J25</f>
        <v>0</v>
      </c>
      <c r="K25" s="5">
        <f>CHAP104!K25+CHAP106!K25</f>
        <v>0</v>
      </c>
      <c r="L25" s="5">
        <f>CHAP104!L25+CHAP106!L25</f>
        <v>0</v>
      </c>
      <c r="M25" s="5">
        <f>CHAP104!M25+CHAP106!M25</f>
        <v>0</v>
      </c>
      <c r="N25" s="4" t="s">
        <v>30</v>
      </c>
      <c r="O25" s="14">
        <f>M20/50</f>
        <v>0.88</v>
      </c>
    </row>
    <row r="26" spans="1:15" ht="17" customHeight="1">
      <c r="A26" s="6" t="s">
        <v>13</v>
      </c>
      <c r="B26" s="7">
        <f t="shared" ref="B26:M26" si="4">SUM(B21:B25)</f>
        <v>26</v>
      </c>
      <c r="C26" s="7">
        <f t="shared" si="4"/>
        <v>151</v>
      </c>
      <c r="D26" s="7">
        <f t="shared" si="4"/>
        <v>77</v>
      </c>
      <c r="E26" s="7">
        <f t="shared" si="4"/>
        <v>127</v>
      </c>
      <c r="F26" s="7">
        <f t="shared" si="4"/>
        <v>26</v>
      </c>
      <c r="G26" s="7">
        <f t="shared" si="4"/>
        <v>407</v>
      </c>
      <c r="H26" s="7">
        <f t="shared" si="4"/>
        <v>1</v>
      </c>
      <c r="I26" s="7">
        <f t="shared" si="4"/>
        <v>5</v>
      </c>
      <c r="J26" s="7">
        <f t="shared" si="4"/>
        <v>4</v>
      </c>
      <c r="K26" s="7">
        <f t="shared" si="4"/>
        <v>5</v>
      </c>
      <c r="L26" s="7">
        <f t="shared" si="4"/>
        <v>1</v>
      </c>
      <c r="M26" s="7">
        <f t="shared" si="4"/>
        <v>16</v>
      </c>
      <c r="N26" s="4" t="s">
        <v>20</v>
      </c>
      <c r="O26" s="14">
        <f>(M14+M20)/C7</f>
        <v>0.87058823529411766</v>
      </c>
    </row>
    <row r="27" spans="1:15" ht="17" customHeight="1" thickBot="1">
      <c r="A27" s="8" t="s">
        <v>14</v>
      </c>
      <c r="B27" s="9">
        <f t="shared" ref="B27:M27" si="5">B14+B20+B26</f>
        <v>346</v>
      </c>
      <c r="C27" s="9">
        <f t="shared" si="5"/>
        <v>535</v>
      </c>
      <c r="D27" s="9">
        <f t="shared" si="5"/>
        <v>405</v>
      </c>
      <c r="E27" s="9">
        <f t="shared" si="5"/>
        <v>529</v>
      </c>
      <c r="F27" s="9">
        <f t="shared" si="5"/>
        <v>346</v>
      </c>
      <c r="G27" s="9">
        <f>G14+G20+G26</f>
        <v>2105</v>
      </c>
      <c r="H27" s="9">
        <f t="shared" si="5"/>
        <v>16</v>
      </c>
      <c r="I27" s="9">
        <f t="shared" si="5"/>
        <v>20</v>
      </c>
      <c r="J27" s="9">
        <f t="shared" si="5"/>
        <v>19</v>
      </c>
      <c r="K27" s="9">
        <f t="shared" si="5"/>
        <v>19</v>
      </c>
      <c r="L27" s="9">
        <f t="shared" si="5"/>
        <v>16</v>
      </c>
      <c r="M27" s="9">
        <f t="shared" si="5"/>
        <v>90</v>
      </c>
      <c r="N27" s="4" t="s">
        <v>19</v>
      </c>
      <c r="O27" s="14">
        <f>M27/140</f>
        <v>0.6428571428571429</v>
      </c>
    </row>
    <row r="28" spans="1:15" ht="17" customHeight="1" thickTop="1"/>
    <row r="29" spans="1:15" ht="24">
      <c r="B29" s="10" t="s">
        <v>17</v>
      </c>
      <c r="C29" s="15" t="s">
        <v>27</v>
      </c>
      <c r="D29" s="15" t="s">
        <v>28</v>
      </c>
      <c r="E29" s="11" t="s">
        <v>26</v>
      </c>
      <c r="F29" s="11" t="s">
        <v>25</v>
      </c>
    </row>
    <row r="30" spans="1:15" ht="17" customHeight="1">
      <c r="B30" s="12" t="s">
        <v>15</v>
      </c>
      <c r="C30" s="13">
        <f>G14/C7</f>
        <v>8.8117647058823536</v>
      </c>
      <c r="D30" s="13">
        <f>G20/C7</f>
        <v>11.164705882352941</v>
      </c>
      <c r="E30" s="13">
        <f>(G20+G14)/C7</f>
        <v>19.976470588235294</v>
      </c>
      <c r="F30" s="13">
        <f>G27/C7</f>
        <v>24.764705882352942</v>
      </c>
    </row>
    <row r="31" spans="1:15" ht="17" customHeight="1">
      <c r="B31" s="12" t="s">
        <v>16</v>
      </c>
      <c r="C31" s="16">
        <f>C30/20</f>
        <v>0.44058823529411767</v>
      </c>
      <c r="D31" s="16">
        <f>D30/25</f>
        <v>0.44658823529411762</v>
      </c>
      <c r="E31" s="16">
        <f>E30/45</f>
        <v>0.44392156862745097</v>
      </c>
      <c r="F31" s="16">
        <f>F30/70</f>
        <v>0.35378151260504204</v>
      </c>
    </row>
    <row r="32" spans="1:15" ht="17" customHeight="1">
      <c r="B32" s="12" t="s">
        <v>41</v>
      </c>
      <c r="C32" s="16">
        <f>C30/14</f>
        <v>0.62941176470588245</v>
      </c>
      <c r="D32" s="16">
        <f>D30/24</f>
        <v>0.46519607843137251</v>
      </c>
      <c r="E32" s="16">
        <f>E30/38</f>
        <v>0.52569659442724459</v>
      </c>
      <c r="F32" s="16">
        <f>F30/51</f>
        <v>0.48558246828143026</v>
      </c>
    </row>
    <row r="33" spans="1:7" ht="17" customHeight="1">
      <c r="B33" s="12" t="s">
        <v>18</v>
      </c>
      <c r="C33" s="16">
        <f>O24</f>
        <v>0.75</v>
      </c>
      <c r="D33" s="16">
        <f>O25</f>
        <v>0.88</v>
      </c>
      <c r="E33" s="16">
        <f>O26</f>
        <v>0.87058823529411766</v>
      </c>
      <c r="F33" s="16">
        <f>O27</f>
        <v>0.6428571428571429</v>
      </c>
    </row>
    <row r="35" spans="1:7" s="25" customFormat="1" ht="20" customHeight="1">
      <c r="A35" s="25" t="s">
        <v>15</v>
      </c>
      <c r="B35" s="27" t="s">
        <v>39</v>
      </c>
      <c r="C35" s="27"/>
      <c r="D35" s="27"/>
      <c r="E35" s="27"/>
      <c r="F35" s="27"/>
      <c r="G35" s="27"/>
    </row>
    <row r="36" spans="1:7" s="26" customFormat="1" ht="20" customHeight="1">
      <c r="A36" s="25" t="s">
        <v>16</v>
      </c>
      <c r="B36" s="27" t="s">
        <v>40</v>
      </c>
      <c r="C36" s="27"/>
      <c r="D36" s="27"/>
      <c r="E36" s="27"/>
      <c r="F36" s="27"/>
      <c r="G36" s="27"/>
    </row>
    <row r="37" spans="1:7" s="26" customFormat="1" ht="30" customHeight="1">
      <c r="A37" s="25" t="s">
        <v>41</v>
      </c>
      <c r="B37" s="27" t="s">
        <v>42</v>
      </c>
      <c r="C37" s="27"/>
      <c r="D37" s="27"/>
      <c r="E37" s="27"/>
      <c r="F37" s="27"/>
      <c r="G37" s="27"/>
    </row>
    <row r="38" spans="1:7" s="26" customFormat="1" ht="10" customHeight="1">
      <c r="A38" s="25" t="s">
        <v>18</v>
      </c>
      <c r="B38" s="27" t="s">
        <v>0</v>
      </c>
      <c r="C38" s="27"/>
      <c r="D38" s="27"/>
      <c r="E38" s="27"/>
      <c r="F38" s="27"/>
      <c r="G38" s="27"/>
    </row>
  </sheetData>
  <mergeCells count="4">
    <mergeCell ref="B35:G35"/>
    <mergeCell ref="B36:G36"/>
    <mergeCell ref="B37:G37"/>
    <mergeCell ref="B38:G38"/>
  </mergeCells>
  <phoneticPr fontId="2"/>
  <pageMargins left="0.75" right="0.75" top="1" bottom="1" header="0.5" footer="0.5"/>
  <pageSetup paperSize="0" orientation="portrait" horizontalDpi="4294967292" verticalDpi="4294967292"/>
  <headerFooter alignWithMargins="0">
    <oddFooter>&amp;LIan Olson, (907) 474-5317
UAF Planning, Analysis and Institutional Research&amp;R&amp;D
www.uaf.edu/pair</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43"/>
  <sheetViews>
    <sheetView workbookViewId="0">
      <selection activeCell="R22" sqref="R22"/>
    </sheetView>
  </sheetViews>
  <sheetFormatPr baseColWidth="10" defaultColWidth="10.7109375" defaultRowHeight="12" x14ac:dyDescent="0"/>
  <cols>
    <col min="1" max="1" width="11.140625" style="1" customWidth="1"/>
    <col min="2" max="7" width="8.28515625" style="1" customWidth="1"/>
    <col min="8" max="15" width="10" style="1" hidden="1" customWidth="1"/>
    <col min="16" max="16" width="10" style="1" customWidth="1"/>
    <col min="17" max="16384" width="10.7109375" style="1"/>
  </cols>
  <sheetData>
    <row r="1" spans="1:13">
      <c r="A1" s="1" t="s">
        <v>21</v>
      </c>
    </row>
    <row r="2" spans="1:13">
      <c r="A2" s="1" t="s">
        <v>22</v>
      </c>
    </row>
    <row r="3" spans="1:13">
      <c r="A3" s="1" t="s">
        <v>24</v>
      </c>
    </row>
    <row r="4" spans="1:13">
      <c r="A4" s="21" t="s">
        <v>43</v>
      </c>
    </row>
    <row r="6" spans="1:13">
      <c r="A6" s="17" t="s">
        <v>31</v>
      </c>
      <c r="B6" s="19" t="s">
        <v>33</v>
      </c>
      <c r="C6" s="18">
        <v>104</v>
      </c>
    </row>
    <row r="7" spans="1:13">
      <c r="A7" s="17" t="s">
        <v>23</v>
      </c>
      <c r="B7" s="17"/>
      <c r="C7" s="18">
        <v>35</v>
      </c>
    </row>
    <row r="9" spans="1:13" ht="17" customHeight="1">
      <c r="A9" s="2" t="s">
        <v>4</v>
      </c>
      <c r="B9" s="3" t="s">
        <v>5</v>
      </c>
      <c r="C9" s="3" t="s">
        <v>6</v>
      </c>
      <c r="D9" s="3" t="s">
        <v>7</v>
      </c>
      <c r="E9" s="3" t="s">
        <v>8</v>
      </c>
      <c r="F9" s="3" t="s">
        <v>9</v>
      </c>
      <c r="G9" s="3" t="s">
        <v>10</v>
      </c>
      <c r="H9" s="3" t="s">
        <v>5</v>
      </c>
      <c r="I9" s="3" t="s">
        <v>6</v>
      </c>
      <c r="J9" s="3" t="s">
        <v>7</v>
      </c>
      <c r="K9" s="3" t="s">
        <v>8</v>
      </c>
      <c r="L9" s="3" t="s">
        <v>9</v>
      </c>
      <c r="M9" s="3" t="s">
        <v>10</v>
      </c>
    </row>
    <row r="10" spans="1:13" ht="17" customHeight="1">
      <c r="A10" s="4">
        <v>800</v>
      </c>
      <c r="B10" s="5">
        <v>0</v>
      </c>
      <c r="C10" s="5">
        <v>0</v>
      </c>
      <c r="D10" s="5">
        <v>0</v>
      </c>
      <c r="E10" s="5">
        <v>0</v>
      </c>
      <c r="F10" s="5">
        <v>0</v>
      </c>
      <c r="G10" s="5">
        <f>SUM(B10:F10)</f>
        <v>0</v>
      </c>
      <c r="H10" s="5">
        <f t="shared" ref="H10:I13" si="0">IF(B10&gt;0, 1, 0)</f>
        <v>0</v>
      </c>
      <c r="I10" s="5">
        <f t="shared" si="0"/>
        <v>0</v>
      </c>
      <c r="J10" s="5">
        <f t="shared" ref="J10:L13" si="1">IF(D10&gt;0, 1, 0)</f>
        <v>0</v>
      </c>
      <c r="K10" s="5">
        <f t="shared" si="1"/>
        <v>0</v>
      </c>
      <c r="L10" s="5">
        <f t="shared" si="1"/>
        <v>0</v>
      </c>
      <c r="M10" s="5">
        <f>SUM(H10:L10)</f>
        <v>0</v>
      </c>
    </row>
    <row r="11" spans="1:13" ht="17" customHeight="1">
      <c r="A11" s="4">
        <v>900</v>
      </c>
      <c r="B11" s="29">
        <v>32</v>
      </c>
      <c r="C11" s="29">
        <v>0</v>
      </c>
      <c r="D11" s="29">
        <v>32</v>
      </c>
      <c r="E11" s="29">
        <v>0</v>
      </c>
      <c r="F11" s="29">
        <v>32</v>
      </c>
      <c r="G11" s="5">
        <f>SUM(B11:F11)</f>
        <v>96</v>
      </c>
      <c r="H11" s="5">
        <f t="shared" si="0"/>
        <v>1</v>
      </c>
      <c r="I11" s="5">
        <f t="shared" si="0"/>
        <v>0</v>
      </c>
      <c r="J11" s="5">
        <f t="shared" si="1"/>
        <v>1</v>
      </c>
      <c r="K11" s="5">
        <f t="shared" si="1"/>
        <v>0</v>
      </c>
      <c r="L11" s="5">
        <f t="shared" si="1"/>
        <v>1</v>
      </c>
      <c r="M11" s="5">
        <f>SUM(H11:L11)</f>
        <v>3</v>
      </c>
    </row>
    <row r="12" spans="1:13" ht="17" customHeight="1">
      <c r="A12" s="4">
        <v>1000</v>
      </c>
      <c r="B12" s="29">
        <v>13</v>
      </c>
      <c r="C12" s="29">
        <v>16</v>
      </c>
      <c r="D12" s="29">
        <v>13</v>
      </c>
      <c r="E12" s="29">
        <v>16</v>
      </c>
      <c r="F12" s="29">
        <v>13</v>
      </c>
      <c r="G12" s="5">
        <f>SUM(B12:F12)</f>
        <v>71</v>
      </c>
      <c r="H12" s="5">
        <f t="shared" si="0"/>
        <v>1</v>
      </c>
      <c r="I12" s="5">
        <f t="shared" si="0"/>
        <v>1</v>
      </c>
      <c r="J12" s="5">
        <f t="shared" si="1"/>
        <v>1</v>
      </c>
      <c r="K12" s="5">
        <f t="shared" si="1"/>
        <v>1</v>
      </c>
      <c r="L12" s="5">
        <f t="shared" si="1"/>
        <v>1</v>
      </c>
      <c r="M12" s="5">
        <f>SUM(H12:L12)</f>
        <v>5</v>
      </c>
    </row>
    <row r="13" spans="1:13" ht="17" customHeight="1">
      <c r="A13" s="4">
        <v>1100</v>
      </c>
      <c r="B13" s="5">
        <v>13</v>
      </c>
      <c r="C13" s="5">
        <v>3</v>
      </c>
      <c r="D13" s="5">
        <v>13</v>
      </c>
      <c r="E13" s="5">
        <v>3</v>
      </c>
      <c r="F13" s="5">
        <v>13</v>
      </c>
      <c r="G13" s="5">
        <f>SUM(B13:F13)</f>
        <v>45</v>
      </c>
      <c r="H13" s="5">
        <f t="shared" si="0"/>
        <v>1</v>
      </c>
      <c r="I13" s="5">
        <f t="shared" si="0"/>
        <v>1</v>
      </c>
      <c r="J13" s="5">
        <f t="shared" si="1"/>
        <v>1</v>
      </c>
      <c r="K13" s="5">
        <f t="shared" si="1"/>
        <v>1</v>
      </c>
      <c r="L13" s="5">
        <f t="shared" si="1"/>
        <v>1</v>
      </c>
      <c r="M13" s="5">
        <f>SUM(H13:L13)</f>
        <v>5</v>
      </c>
    </row>
    <row r="14" spans="1:13" ht="17" customHeight="1">
      <c r="A14" s="6" t="s">
        <v>11</v>
      </c>
      <c r="B14" s="7">
        <f t="shared" ref="B14" si="2">SUM(B10:B13)</f>
        <v>58</v>
      </c>
      <c r="C14" s="7">
        <f t="shared" ref="C14:M14" si="3">SUM(C10:C13)</f>
        <v>19</v>
      </c>
      <c r="D14" s="7">
        <f t="shared" si="3"/>
        <v>58</v>
      </c>
      <c r="E14" s="7">
        <f t="shared" si="3"/>
        <v>19</v>
      </c>
      <c r="F14" s="7">
        <f t="shared" si="3"/>
        <v>58</v>
      </c>
      <c r="G14" s="7">
        <f t="shared" si="3"/>
        <v>212</v>
      </c>
      <c r="H14" s="7">
        <f t="shared" si="3"/>
        <v>3</v>
      </c>
      <c r="I14" s="7">
        <f t="shared" si="3"/>
        <v>2</v>
      </c>
      <c r="J14" s="7">
        <f t="shared" si="3"/>
        <v>3</v>
      </c>
      <c r="K14" s="7">
        <f t="shared" si="3"/>
        <v>2</v>
      </c>
      <c r="L14" s="7">
        <f t="shared" si="3"/>
        <v>3</v>
      </c>
      <c r="M14" s="7">
        <f t="shared" si="3"/>
        <v>13</v>
      </c>
    </row>
    <row r="15" spans="1:13" ht="17" customHeight="1">
      <c r="A15" s="4">
        <v>1200</v>
      </c>
      <c r="B15" s="5">
        <v>4</v>
      </c>
      <c r="C15" s="5">
        <v>3</v>
      </c>
      <c r="D15" s="5">
        <v>4</v>
      </c>
      <c r="E15" s="5">
        <v>3</v>
      </c>
      <c r="F15" s="5">
        <v>4</v>
      </c>
      <c r="G15" s="5">
        <f>SUM(B15:F15)</f>
        <v>18</v>
      </c>
      <c r="H15" s="5">
        <f>IF(B15&gt;0, 1, 0)</f>
        <v>1</v>
      </c>
      <c r="I15" s="5">
        <f t="shared" ref="I15:L19" si="4">IF(C15&gt;0, 1, 0)</f>
        <v>1</v>
      </c>
      <c r="J15" s="5">
        <f t="shared" si="4"/>
        <v>1</v>
      </c>
      <c r="K15" s="5">
        <f t="shared" si="4"/>
        <v>1</v>
      </c>
      <c r="L15" s="5">
        <f t="shared" si="4"/>
        <v>1</v>
      </c>
      <c r="M15" s="5">
        <f>SUM(H15:L15)</f>
        <v>5</v>
      </c>
    </row>
    <row r="16" spans="1:13" ht="17" customHeight="1">
      <c r="A16" s="4">
        <v>1300</v>
      </c>
      <c r="B16" s="5">
        <v>14</v>
      </c>
      <c r="C16" s="5">
        <v>5</v>
      </c>
      <c r="D16" s="5">
        <v>14</v>
      </c>
      <c r="E16" s="5">
        <v>0</v>
      </c>
      <c r="F16" s="5">
        <v>14</v>
      </c>
      <c r="G16" s="5">
        <f>SUM(B16:F16)</f>
        <v>47</v>
      </c>
      <c r="H16" s="5">
        <f>IF(B16&gt;0, 1, 0)</f>
        <v>1</v>
      </c>
      <c r="I16" s="5">
        <f t="shared" si="4"/>
        <v>1</v>
      </c>
      <c r="J16" s="5">
        <f t="shared" si="4"/>
        <v>1</v>
      </c>
      <c r="K16" s="5">
        <f t="shared" si="4"/>
        <v>0</v>
      </c>
      <c r="L16" s="5">
        <f t="shared" si="4"/>
        <v>1</v>
      </c>
      <c r="M16" s="5">
        <f>SUM(H16:L16)</f>
        <v>4</v>
      </c>
    </row>
    <row r="17" spans="1:15" ht="17" customHeight="1">
      <c r="A17" s="4">
        <v>1400</v>
      </c>
      <c r="B17" s="5">
        <v>0</v>
      </c>
      <c r="C17" s="5">
        <v>21</v>
      </c>
      <c r="D17" s="5">
        <v>0</v>
      </c>
      <c r="E17" s="5">
        <v>21</v>
      </c>
      <c r="F17" s="5">
        <v>0</v>
      </c>
      <c r="G17" s="5">
        <f>SUM(B17:F17)</f>
        <v>42</v>
      </c>
      <c r="H17" s="5">
        <f>IF(B17&gt;0, 1, 0)</f>
        <v>0</v>
      </c>
      <c r="I17" s="5">
        <f t="shared" si="4"/>
        <v>1</v>
      </c>
      <c r="J17" s="5">
        <f t="shared" si="4"/>
        <v>0</v>
      </c>
      <c r="K17" s="5">
        <f t="shared" si="4"/>
        <v>1</v>
      </c>
      <c r="L17" s="5">
        <f t="shared" si="4"/>
        <v>0</v>
      </c>
      <c r="M17" s="5">
        <f>SUM(H17:L17)</f>
        <v>2</v>
      </c>
    </row>
    <row r="18" spans="1:15" ht="17" customHeight="1">
      <c r="A18" s="4">
        <v>1500</v>
      </c>
      <c r="B18" s="5">
        <v>21</v>
      </c>
      <c r="C18" s="29">
        <v>34</v>
      </c>
      <c r="D18" s="29">
        <v>21</v>
      </c>
      <c r="E18" s="29">
        <v>34</v>
      </c>
      <c r="F18" s="5">
        <v>21</v>
      </c>
      <c r="G18" s="5">
        <f>SUM(B18:F18)</f>
        <v>131</v>
      </c>
      <c r="H18" s="5">
        <f>IF(B18&gt;0, 1, 0)</f>
        <v>1</v>
      </c>
      <c r="I18" s="5">
        <f t="shared" si="4"/>
        <v>1</v>
      </c>
      <c r="J18" s="5">
        <f t="shared" si="4"/>
        <v>1</v>
      </c>
      <c r="K18" s="5">
        <f t="shared" si="4"/>
        <v>1</v>
      </c>
      <c r="L18" s="5">
        <f t="shared" si="4"/>
        <v>1</v>
      </c>
      <c r="M18" s="5">
        <f>SUM(H18:L18)</f>
        <v>5</v>
      </c>
    </row>
    <row r="19" spans="1:15" ht="17" customHeight="1">
      <c r="A19" s="4">
        <v>1600</v>
      </c>
      <c r="B19" s="5">
        <v>21</v>
      </c>
      <c r="C19" s="5">
        <v>34</v>
      </c>
      <c r="D19" s="5">
        <v>21</v>
      </c>
      <c r="E19" s="5">
        <v>34</v>
      </c>
      <c r="F19" s="5">
        <v>21</v>
      </c>
      <c r="G19" s="5">
        <f>SUM(B19:F19)</f>
        <v>131</v>
      </c>
      <c r="H19" s="5">
        <f>IF(B19&gt;0, 1, 0)</f>
        <v>1</v>
      </c>
      <c r="I19" s="5">
        <f t="shared" si="4"/>
        <v>1</v>
      </c>
      <c r="J19" s="5">
        <f t="shared" si="4"/>
        <v>1</v>
      </c>
      <c r="K19" s="5">
        <f t="shared" si="4"/>
        <v>1</v>
      </c>
      <c r="L19" s="5">
        <f t="shared" si="4"/>
        <v>1</v>
      </c>
      <c r="M19" s="5">
        <f>SUM(H19:L19)</f>
        <v>5</v>
      </c>
    </row>
    <row r="20" spans="1:15" ht="17" customHeight="1">
      <c r="A20" s="6" t="s">
        <v>12</v>
      </c>
      <c r="B20" s="7">
        <f t="shared" ref="B20" si="5">SUM(B15:B19)</f>
        <v>60</v>
      </c>
      <c r="C20" s="7">
        <f t="shared" ref="C20:M20" si="6">SUM(C15:C19)</f>
        <v>97</v>
      </c>
      <c r="D20" s="7">
        <f t="shared" si="6"/>
        <v>60</v>
      </c>
      <c r="E20" s="7">
        <f t="shared" si="6"/>
        <v>92</v>
      </c>
      <c r="F20" s="7">
        <f t="shared" si="6"/>
        <v>60</v>
      </c>
      <c r="G20" s="7">
        <f t="shared" si="6"/>
        <v>369</v>
      </c>
      <c r="H20" s="7">
        <f t="shared" si="6"/>
        <v>4</v>
      </c>
      <c r="I20" s="7">
        <f t="shared" si="6"/>
        <v>5</v>
      </c>
      <c r="J20" s="7">
        <f t="shared" si="6"/>
        <v>4</v>
      </c>
      <c r="K20" s="7">
        <f t="shared" si="6"/>
        <v>4</v>
      </c>
      <c r="L20" s="7">
        <f t="shared" si="6"/>
        <v>4</v>
      </c>
      <c r="M20" s="7">
        <f t="shared" si="6"/>
        <v>21</v>
      </c>
    </row>
    <row r="21" spans="1:15" ht="17" customHeight="1">
      <c r="A21" s="4">
        <v>1700</v>
      </c>
      <c r="B21" s="5">
        <v>0</v>
      </c>
      <c r="C21" s="5">
        <v>0</v>
      </c>
      <c r="D21" s="5">
        <v>0</v>
      </c>
      <c r="E21" s="5">
        <v>0</v>
      </c>
      <c r="F21" s="5">
        <v>0</v>
      </c>
      <c r="G21" s="5">
        <f>SUM(B21:F21)</f>
        <v>0</v>
      </c>
      <c r="H21" s="5">
        <f>IF(B21&gt;0, 1, 0)</f>
        <v>0</v>
      </c>
      <c r="I21" s="5">
        <f t="shared" ref="I21:L25" si="7">IF(C21&gt;0, 1, 0)</f>
        <v>0</v>
      </c>
      <c r="J21" s="5">
        <f t="shared" si="7"/>
        <v>0</v>
      </c>
      <c r="K21" s="5">
        <f t="shared" si="7"/>
        <v>0</v>
      </c>
      <c r="L21" s="5">
        <f t="shared" si="7"/>
        <v>0</v>
      </c>
      <c r="M21" s="5">
        <f>SUM(H21:L21)</f>
        <v>0</v>
      </c>
    </row>
    <row r="22" spans="1:15" ht="17" customHeight="1">
      <c r="A22" s="4">
        <v>1800</v>
      </c>
      <c r="B22" s="5">
        <v>0</v>
      </c>
      <c r="C22" s="5">
        <v>21</v>
      </c>
      <c r="D22" s="5">
        <v>17</v>
      </c>
      <c r="E22" s="5">
        <v>13</v>
      </c>
      <c r="F22" s="5">
        <v>0</v>
      </c>
      <c r="G22" s="5">
        <f>SUM(B22:F22)</f>
        <v>51</v>
      </c>
      <c r="H22" s="5">
        <f>IF(B22&gt;0, 1, 0)</f>
        <v>0</v>
      </c>
      <c r="I22" s="5">
        <f t="shared" si="7"/>
        <v>1</v>
      </c>
      <c r="J22" s="5">
        <f t="shared" si="7"/>
        <v>1</v>
      </c>
      <c r="K22" s="5">
        <f t="shared" si="7"/>
        <v>1</v>
      </c>
      <c r="L22" s="5">
        <f t="shared" si="7"/>
        <v>0</v>
      </c>
      <c r="M22" s="5">
        <f>SUM(H22:L22)</f>
        <v>3</v>
      </c>
    </row>
    <row r="23" spans="1:15" ht="17" customHeight="1">
      <c r="A23" s="4">
        <v>1900</v>
      </c>
      <c r="B23" s="5">
        <v>0</v>
      </c>
      <c r="C23" s="5">
        <v>21</v>
      </c>
      <c r="D23" s="5">
        <v>17</v>
      </c>
      <c r="E23" s="5">
        <v>13</v>
      </c>
      <c r="F23" s="5">
        <v>0</v>
      </c>
      <c r="G23" s="5">
        <f>SUM(B23:F23)</f>
        <v>51</v>
      </c>
      <c r="H23" s="5">
        <f>IF(B23&gt;0, 1, 0)</f>
        <v>0</v>
      </c>
      <c r="I23" s="5">
        <f t="shared" si="7"/>
        <v>1</v>
      </c>
      <c r="J23" s="5">
        <f t="shared" si="7"/>
        <v>1</v>
      </c>
      <c r="K23" s="5">
        <f t="shared" si="7"/>
        <v>1</v>
      </c>
      <c r="L23" s="5">
        <f t="shared" si="7"/>
        <v>0</v>
      </c>
      <c r="M23" s="5">
        <f>SUM(H23:L23)</f>
        <v>3</v>
      </c>
    </row>
    <row r="24" spans="1:15" ht="17" customHeight="1">
      <c r="A24" s="4">
        <v>2000</v>
      </c>
      <c r="B24" s="5">
        <v>0</v>
      </c>
      <c r="C24" s="5">
        <v>21</v>
      </c>
      <c r="D24" s="5">
        <v>17</v>
      </c>
      <c r="E24" s="5">
        <v>13</v>
      </c>
      <c r="F24" s="5">
        <v>0</v>
      </c>
      <c r="G24" s="5">
        <f>SUM(B24:F24)</f>
        <v>51</v>
      </c>
      <c r="H24" s="5">
        <f>IF(B24&gt;0, 1, 0)</f>
        <v>0</v>
      </c>
      <c r="I24" s="5">
        <f t="shared" si="7"/>
        <v>1</v>
      </c>
      <c r="J24" s="5">
        <f t="shared" si="7"/>
        <v>1</v>
      </c>
      <c r="K24" s="5">
        <f t="shared" si="7"/>
        <v>1</v>
      </c>
      <c r="L24" s="5">
        <f t="shared" si="7"/>
        <v>0</v>
      </c>
      <c r="M24" s="5">
        <f>SUM(H24:L24)</f>
        <v>3</v>
      </c>
      <c r="N24" s="4" t="s">
        <v>29</v>
      </c>
      <c r="O24" s="14">
        <f>M14/20</f>
        <v>0.65</v>
      </c>
    </row>
    <row r="25" spans="1:15" ht="17" customHeight="1">
      <c r="A25" s="4">
        <v>2100</v>
      </c>
      <c r="B25" s="5">
        <v>0</v>
      </c>
      <c r="C25" s="5">
        <v>0</v>
      </c>
      <c r="D25" s="5">
        <v>0</v>
      </c>
      <c r="E25" s="5">
        <v>0</v>
      </c>
      <c r="F25" s="5">
        <v>0</v>
      </c>
      <c r="G25" s="5">
        <f>SUM(B25:F25)</f>
        <v>0</v>
      </c>
      <c r="H25" s="5">
        <f>IF(B25&gt;0, 1, 0)</f>
        <v>0</v>
      </c>
      <c r="I25" s="5">
        <f t="shared" si="7"/>
        <v>0</v>
      </c>
      <c r="J25" s="5">
        <f t="shared" si="7"/>
        <v>0</v>
      </c>
      <c r="K25" s="5">
        <f t="shared" si="7"/>
        <v>0</v>
      </c>
      <c r="L25" s="5">
        <f t="shared" si="7"/>
        <v>0</v>
      </c>
      <c r="M25" s="5">
        <f>SUM(H25:L25)</f>
        <v>0</v>
      </c>
      <c r="N25" s="4" t="s">
        <v>30</v>
      </c>
      <c r="O25" s="14">
        <f>M20/25</f>
        <v>0.84</v>
      </c>
    </row>
    <row r="26" spans="1:15" ht="17" customHeight="1">
      <c r="A26" s="6" t="s">
        <v>13</v>
      </c>
      <c r="B26" s="7">
        <f t="shared" ref="B26:M26" si="8">SUM(B21:B25)</f>
        <v>0</v>
      </c>
      <c r="C26" s="7">
        <f t="shared" si="8"/>
        <v>63</v>
      </c>
      <c r="D26" s="7">
        <f t="shared" si="8"/>
        <v>51</v>
      </c>
      <c r="E26" s="7">
        <f t="shared" si="8"/>
        <v>39</v>
      </c>
      <c r="F26" s="7">
        <f t="shared" si="8"/>
        <v>0</v>
      </c>
      <c r="G26" s="7">
        <f t="shared" si="8"/>
        <v>153</v>
      </c>
      <c r="H26" s="7">
        <f t="shared" si="8"/>
        <v>0</v>
      </c>
      <c r="I26" s="7">
        <f t="shared" si="8"/>
        <v>3</v>
      </c>
      <c r="J26" s="7">
        <f t="shared" si="8"/>
        <v>3</v>
      </c>
      <c r="K26" s="7">
        <f t="shared" si="8"/>
        <v>3</v>
      </c>
      <c r="L26" s="7">
        <f t="shared" si="8"/>
        <v>0</v>
      </c>
      <c r="M26" s="7">
        <f t="shared" si="8"/>
        <v>9</v>
      </c>
      <c r="N26" s="4" t="s">
        <v>20</v>
      </c>
      <c r="O26" s="14">
        <f>(M14+M20)/45</f>
        <v>0.75555555555555554</v>
      </c>
    </row>
    <row r="27" spans="1:15" ht="17" customHeight="1" thickBot="1">
      <c r="A27" s="8" t="s">
        <v>14</v>
      </c>
      <c r="B27" s="9">
        <f t="shared" ref="B27:M27" si="9">B14+B20+B26</f>
        <v>118</v>
      </c>
      <c r="C27" s="9">
        <f t="shared" si="9"/>
        <v>179</v>
      </c>
      <c r="D27" s="9">
        <f t="shared" si="9"/>
        <v>169</v>
      </c>
      <c r="E27" s="9">
        <f t="shared" si="9"/>
        <v>150</v>
      </c>
      <c r="F27" s="9">
        <f t="shared" si="9"/>
        <v>118</v>
      </c>
      <c r="G27" s="9">
        <f t="shared" si="9"/>
        <v>734</v>
      </c>
      <c r="H27" s="9">
        <f t="shared" si="9"/>
        <v>7</v>
      </c>
      <c r="I27" s="9">
        <f t="shared" si="9"/>
        <v>10</v>
      </c>
      <c r="J27" s="9">
        <f t="shared" si="9"/>
        <v>10</v>
      </c>
      <c r="K27" s="9">
        <f t="shared" si="9"/>
        <v>9</v>
      </c>
      <c r="L27" s="9">
        <f t="shared" si="9"/>
        <v>7</v>
      </c>
      <c r="M27" s="9">
        <f t="shared" si="9"/>
        <v>43</v>
      </c>
      <c r="N27" s="4" t="s">
        <v>19</v>
      </c>
      <c r="O27" s="14">
        <f>M27/70</f>
        <v>0.61428571428571432</v>
      </c>
    </row>
    <row r="28" spans="1:15" ht="17" customHeight="1" thickTop="1"/>
    <row r="29" spans="1:15" ht="24">
      <c r="B29" s="10" t="s">
        <v>17</v>
      </c>
      <c r="C29" s="15" t="s">
        <v>27</v>
      </c>
      <c r="D29" s="15" t="s">
        <v>28</v>
      </c>
      <c r="E29" s="11" t="s">
        <v>26</v>
      </c>
      <c r="F29" s="11" t="s">
        <v>25</v>
      </c>
    </row>
    <row r="30" spans="1:15" ht="17" customHeight="1">
      <c r="B30" s="12" t="s">
        <v>15</v>
      </c>
      <c r="C30" s="13">
        <f>G14/C7</f>
        <v>6.0571428571428569</v>
      </c>
      <c r="D30" s="13">
        <f>G20/C7</f>
        <v>10.542857142857143</v>
      </c>
      <c r="E30" s="13">
        <f>(G20+G14)/C7</f>
        <v>16.600000000000001</v>
      </c>
      <c r="F30" s="13">
        <f>G27/C7</f>
        <v>20.971428571428572</v>
      </c>
    </row>
    <row r="31" spans="1:15" ht="17" customHeight="1">
      <c r="B31" s="12" t="s">
        <v>16</v>
      </c>
      <c r="C31" s="16">
        <f>C30/20</f>
        <v>0.30285714285714282</v>
      </c>
      <c r="D31" s="16">
        <f>D30/25</f>
        <v>0.42171428571428571</v>
      </c>
      <c r="E31" s="16">
        <f>E30/45</f>
        <v>0.36888888888888893</v>
      </c>
      <c r="F31" s="16">
        <f>F30/70</f>
        <v>0.29959183673469386</v>
      </c>
    </row>
    <row r="32" spans="1:15" ht="17" customHeight="1">
      <c r="B32" s="12" t="s">
        <v>41</v>
      </c>
      <c r="C32" s="16">
        <f>C30/14</f>
        <v>0.43265306122448977</v>
      </c>
      <c r="D32" s="16">
        <f>D30/24</f>
        <v>0.43928571428571428</v>
      </c>
      <c r="E32" s="16">
        <f>E30/38</f>
        <v>0.43684210526315792</v>
      </c>
      <c r="F32" s="16">
        <f>F30/48</f>
        <v>0.43690476190476191</v>
      </c>
    </row>
    <row r="33" spans="1:7" ht="17" customHeight="1">
      <c r="B33" s="12" t="s">
        <v>18</v>
      </c>
      <c r="C33" s="16">
        <f>O24</f>
        <v>0.65</v>
      </c>
      <c r="D33" s="16">
        <f>O25</f>
        <v>0.84</v>
      </c>
      <c r="E33" s="16">
        <f>O26</f>
        <v>0.75555555555555554</v>
      </c>
      <c r="F33" s="16">
        <f>O27</f>
        <v>0.61428571428571432</v>
      </c>
    </row>
    <row r="34" spans="1:7">
      <c r="B34" s="24"/>
      <c r="C34" s="24"/>
      <c r="D34" s="24"/>
      <c r="E34" s="24"/>
      <c r="F34" s="24"/>
      <c r="G34" s="24"/>
    </row>
    <row r="35" spans="1:7" s="25" customFormat="1" ht="20" customHeight="1">
      <c r="A35" s="25" t="s">
        <v>15</v>
      </c>
      <c r="B35" s="27" t="s">
        <v>39</v>
      </c>
      <c r="C35" s="27"/>
      <c r="D35" s="27"/>
      <c r="E35" s="27"/>
      <c r="F35" s="27"/>
      <c r="G35" s="27"/>
    </row>
    <row r="36" spans="1:7" s="26" customFormat="1" ht="20" customHeight="1">
      <c r="A36" s="25" t="s">
        <v>16</v>
      </c>
      <c r="B36" s="27" t="s">
        <v>40</v>
      </c>
      <c r="C36" s="27"/>
      <c r="D36" s="27"/>
      <c r="E36" s="27"/>
      <c r="F36" s="27"/>
      <c r="G36" s="27"/>
    </row>
    <row r="37" spans="1:7" s="26" customFormat="1" ht="30" customHeight="1">
      <c r="A37" s="25" t="s">
        <v>41</v>
      </c>
      <c r="B37" s="27" t="s">
        <v>42</v>
      </c>
      <c r="C37" s="27"/>
      <c r="D37" s="27"/>
      <c r="E37" s="27"/>
      <c r="F37" s="27"/>
      <c r="G37" s="27"/>
    </row>
    <row r="38" spans="1:7" s="26" customFormat="1" ht="10" customHeight="1">
      <c r="A38" s="25" t="s">
        <v>18</v>
      </c>
      <c r="B38" s="27" t="s">
        <v>0</v>
      </c>
      <c r="C38" s="27"/>
      <c r="D38" s="27"/>
      <c r="E38" s="27"/>
      <c r="F38" s="27"/>
      <c r="G38" s="27"/>
    </row>
    <row r="40" spans="1:7">
      <c r="A40" s="22" t="s">
        <v>35</v>
      </c>
      <c r="B40" s="23"/>
    </row>
    <row r="41" spans="1:7">
      <c r="A41" s="23" t="s">
        <v>36</v>
      </c>
      <c r="B41" s="24" t="s">
        <v>37</v>
      </c>
      <c r="C41" s="24"/>
      <c r="D41" s="24"/>
      <c r="E41" s="24"/>
      <c r="F41" s="24"/>
      <c r="G41" s="24"/>
    </row>
    <row r="42" spans="1:7">
      <c r="A42" s="23" t="s">
        <v>1</v>
      </c>
      <c r="B42" s="28" t="s">
        <v>2</v>
      </c>
      <c r="C42" s="28"/>
      <c r="D42" s="28"/>
      <c r="E42" s="28"/>
      <c r="F42" s="28"/>
      <c r="G42" s="28"/>
    </row>
    <row r="43" spans="1:7">
      <c r="B43" s="28"/>
      <c r="C43" s="28"/>
      <c r="D43" s="28"/>
      <c r="E43" s="28"/>
      <c r="F43" s="28"/>
      <c r="G43" s="28"/>
    </row>
  </sheetData>
  <mergeCells count="5">
    <mergeCell ref="B42:G43"/>
    <mergeCell ref="B35:G35"/>
    <mergeCell ref="B36:G36"/>
    <mergeCell ref="B37:G37"/>
    <mergeCell ref="B38:G38"/>
  </mergeCells>
  <phoneticPr fontId="2"/>
  <pageMargins left="0.75" right="0.75" top="1" bottom="1" header="0.5" footer="0.5"/>
  <pageSetup paperSize="0" scale="96" orientation="portrait" horizontalDpi="4294967292" verticalDpi="4294967292"/>
  <headerFooter alignWithMargins="0">
    <oddFooter>&amp;LIan Olson, (907) 474-5317
UAF Planning, Analysis and Institutional Research&amp;R&amp;D
www.uaf.edu/pair</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44"/>
  <sheetViews>
    <sheetView tabSelected="1" workbookViewId="0">
      <selection activeCell="Q19" sqref="Q19"/>
    </sheetView>
  </sheetViews>
  <sheetFormatPr baseColWidth="10" defaultColWidth="10.7109375" defaultRowHeight="12" x14ac:dyDescent="0"/>
  <cols>
    <col min="1" max="1" width="11.140625" style="1" customWidth="1"/>
    <col min="2" max="7" width="8.28515625" style="1" customWidth="1"/>
    <col min="8" max="15" width="8.85546875" style="1" hidden="1" customWidth="1"/>
    <col min="16" max="16" width="8.85546875" style="1" customWidth="1"/>
    <col min="17" max="16384" width="10.7109375" style="1"/>
  </cols>
  <sheetData>
    <row r="1" spans="1:13">
      <c r="A1" s="1" t="s">
        <v>21</v>
      </c>
    </row>
    <row r="2" spans="1:13">
      <c r="A2" s="1" t="s">
        <v>22</v>
      </c>
    </row>
    <row r="3" spans="1:13">
      <c r="A3" s="1" t="s">
        <v>24</v>
      </c>
    </row>
    <row r="4" spans="1:13">
      <c r="A4" s="21" t="s">
        <v>34</v>
      </c>
    </row>
    <row r="6" spans="1:13">
      <c r="A6" s="17" t="s">
        <v>31</v>
      </c>
      <c r="B6" s="19" t="s">
        <v>33</v>
      </c>
      <c r="C6" s="18">
        <v>106</v>
      </c>
    </row>
    <row r="7" spans="1:13">
      <c r="A7" s="17" t="s">
        <v>23</v>
      </c>
      <c r="B7" s="17"/>
      <c r="C7" s="18">
        <v>50</v>
      </c>
    </row>
    <row r="9" spans="1:13" ht="17" customHeight="1">
      <c r="A9" s="2" t="s">
        <v>4</v>
      </c>
      <c r="B9" s="3" t="s">
        <v>5</v>
      </c>
      <c r="C9" s="3" t="s">
        <v>6</v>
      </c>
      <c r="D9" s="3" t="s">
        <v>7</v>
      </c>
      <c r="E9" s="3" t="s">
        <v>8</v>
      </c>
      <c r="F9" s="3" t="s">
        <v>9</v>
      </c>
      <c r="G9" s="3" t="s">
        <v>10</v>
      </c>
      <c r="H9" s="3" t="s">
        <v>5</v>
      </c>
      <c r="I9" s="3" t="s">
        <v>6</v>
      </c>
      <c r="J9" s="3" t="s">
        <v>7</v>
      </c>
      <c r="K9" s="3" t="s">
        <v>8</v>
      </c>
      <c r="L9" s="3" t="s">
        <v>9</v>
      </c>
      <c r="M9" s="3" t="s">
        <v>10</v>
      </c>
    </row>
    <row r="10" spans="1:13" ht="17" customHeight="1">
      <c r="A10" s="4">
        <v>800</v>
      </c>
      <c r="B10" s="5">
        <v>0</v>
      </c>
      <c r="C10" s="5">
        <v>28</v>
      </c>
      <c r="D10" s="5">
        <v>0</v>
      </c>
      <c r="E10" s="5">
        <v>28</v>
      </c>
      <c r="F10" s="5">
        <v>0</v>
      </c>
      <c r="G10" s="5">
        <f>SUM(B10:F10)</f>
        <v>56</v>
      </c>
      <c r="H10" s="5">
        <f t="shared" ref="H10:L13" si="0">IF(B10&gt;0, 1, 0)</f>
        <v>0</v>
      </c>
      <c r="I10" s="5">
        <f t="shared" si="0"/>
        <v>1</v>
      </c>
      <c r="J10" s="5">
        <f t="shared" si="0"/>
        <v>0</v>
      </c>
      <c r="K10" s="5">
        <f t="shared" si="0"/>
        <v>1</v>
      </c>
      <c r="L10" s="5">
        <f t="shared" si="0"/>
        <v>0</v>
      </c>
      <c r="M10" s="5">
        <f>SUM(H10:L10)</f>
        <v>2</v>
      </c>
    </row>
    <row r="11" spans="1:13" ht="17" customHeight="1">
      <c r="A11" s="4">
        <v>900</v>
      </c>
      <c r="B11" s="5">
        <v>46</v>
      </c>
      <c r="C11" s="5">
        <v>28</v>
      </c>
      <c r="D11" s="5">
        <v>46</v>
      </c>
      <c r="E11" s="5">
        <v>28</v>
      </c>
      <c r="F11" s="5">
        <v>46</v>
      </c>
      <c r="G11" s="5">
        <f>SUM(B11:F11)</f>
        <v>194</v>
      </c>
      <c r="H11" s="5">
        <f t="shared" si="0"/>
        <v>1</v>
      </c>
      <c r="I11" s="5">
        <f t="shared" si="0"/>
        <v>1</v>
      </c>
      <c r="J11" s="5">
        <f t="shared" si="0"/>
        <v>1</v>
      </c>
      <c r="K11" s="5">
        <f t="shared" si="0"/>
        <v>1</v>
      </c>
      <c r="L11" s="5">
        <f t="shared" si="0"/>
        <v>1</v>
      </c>
      <c r="M11" s="5">
        <f>SUM(H11:L11)</f>
        <v>5</v>
      </c>
    </row>
    <row r="12" spans="1:13" ht="17" customHeight="1">
      <c r="A12" s="4">
        <v>1000</v>
      </c>
      <c r="B12" s="5">
        <v>28</v>
      </c>
      <c r="C12" s="5">
        <v>9</v>
      </c>
      <c r="D12" s="5">
        <v>28</v>
      </c>
      <c r="E12" s="5">
        <v>32</v>
      </c>
      <c r="F12" s="5">
        <v>28</v>
      </c>
      <c r="G12" s="5">
        <f>SUM(B12:F12)</f>
        <v>125</v>
      </c>
      <c r="H12" s="5">
        <f t="shared" si="0"/>
        <v>1</v>
      </c>
      <c r="I12" s="5">
        <f t="shared" si="0"/>
        <v>1</v>
      </c>
      <c r="J12" s="5">
        <f t="shared" si="0"/>
        <v>1</v>
      </c>
      <c r="K12" s="5">
        <f t="shared" si="0"/>
        <v>1</v>
      </c>
      <c r="L12" s="5">
        <f t="shared" si="0"/>
        <v>1</v>
      </c>
      <c r="M12" s="5">
        <f>SUM(H12:L12)</f>
        <v>5</v>
      </c>
    </row>
    <row r="13" spans="1:13" ht="17" customHeight="1">
      <c r="A13" s="4">
        <v>1100</v>
      </c>
      <c r="B13" s="5">
        <v>28</v>
      </c>
      <c r="C13" s="5">
        <v>39</v>
      </c>
      <c r="D13" s="5">
        <v>28</v>
      </c>
      <c r="E13" s="5">
        <v>39</v>
      </c>
      <c r="F13" s="5">
        <v>28</v>
      </c>
      <c r="G13" s="5">
        <f>SUM(B13:F13)</f>
        <v>162</v>
      </c>
      <c r="H13" s="5">
        <f t="shared" si="0"/>
        <v>1</v>
      </c>
      <c r="I13" s="5">
        <f t="shared" si="0"/>
        <v>1</v>
      </c>
      <c r="J13" s="5">
        <f t="shared" si="0"/>
        <v>1</v>
      </c>
      <c r="K13" s="5">
        <f t="shared" si="0"/>
        <v>1</v>
      </c>
      <c r="L13" s="5">
        <f t="shared" si="0"/>
        <v>1</v>
      </c>
      <c r="M13" s="5">
        <f>SUM(H13:L13)</f>
        <v>5</v>
      </c>
    </row>
    <row r="14" spans="1:13" ht="17" customHeight="1">
      <c r="A14" s="6" t="s">
        <v>11</v>
      </c>
      <c r="B14" s="7">
        <f t="shared" ref="B14:M14" si="1">SUM(B10:B13)</f>
        <v>102</v>
      </c>
      <c r="C14" s="7">
        <f t="shared" si="1"/>
        <v>104</v>
      </c>
      <c r="D14" s="7">
        <f t="shared" si="1"/>
        <v>102</v>
      </c>
      <c r="E14" s="7">
        <f t="shared" si="1"/>
        <v>127</v>
      </c>
      <c r="F14" s="7">
        <f t="shared" si="1"/>
        <v>102</v>
      </c>
      <c r="G14" s="7">
        <f t="shared" si="1"/>
        <v>537</v>
      </c>
      <c r="H14" s="7">
        <f t="shared" si="1"/>
        <v>3</v>
      </c>
      <c r="I14" s="7">
        <f t="shared" si="1"/>
        <v>4</v>
      </c>
      <c r="J14" s="7">
        <f t="shared" si="1"/>
        <v>3</v>
      </c>
      <c r="K14" s="7">
        <f t="shared" si="1"/>
        <v>4</v>
      </c>
      <c r="L14" s="7">
        <f t="shared" si="1"/>
        <v>3</v>
      </c>
      <c r="M14" s="7">
        <f t="shared" si="1"/>
        <v>17</v>
      </c>
    </row>
    <row r="15" spans="1:13" ht="17" customHeight="1">
      <c r="A15" s="4">
        <v>1200</v>
      </c>
      <c r="B15" s="5">
        <v>31</v>
      </c>
      <c r="C15" s="5">
        <v>39</v>
      </c>
      <c r="D15" s="5">
        <v>31</v>
      </c>
      <c r="E15" s="5">
        <v>39</v>
      </c>
      <c r="F15" s="5">
        <v>31</v>
      </c>
      <c r="G15" s="5">
        <f>SUM(B15:F15)</f>
        <v>171</v>
      </c>
      <c r="H15" s="5">
        <f t="shared" ref="H15:L19" si="2">IF(B15&gt;0, 1, 0)</f>
        <v>1</v>
      </c>
      <c r="I15" s="5">
        <f t="shared" si="2"/>
        <v>1</v>
      </c>
      <c r="J15" s="5">
        <f t="shared" si="2"/>
        <v>1</v>
      </c>
      <c r="K15" s="5">
        <f t="shared" si="2"/>
        <v>1</v>
      </c>
      <c r="L15" s="5">
        <f t="shared" si="2"/>
        <v>1</v>
      </c>
      <c r="M15" s="5">
        <f>SUM(H15:L15)</f>
        <v>5</v>
      </c>
    </row>
    <row r="16" spans="1:13" ht="17" customHeight="1">
      <c r="A16" s="4">
        <v>1300</v>
      </c>
      <c r="B16" s="5">
        <v>11</v>
      </c>
      <c r="C16" s="5">
        <v>0</v>
      </c>
      <c r="D16" s="5">
        <v>11</v>
      </c>
      <c r="E16" s="5">
        <v>0</v>
      </c>
      <c r="F16" s="5">
        <v>11</v>
      </c>
      <c r="G16" s="5">
        <f>SUM(B16:F16)</f>
        <v>33</v>
      </c>
      <c r="H16" s="5">
        <f t="shared" si="2"/>
        <v>1</v>
      </c>
      <c r="I16" s="5">
        <f t="shared" si="2"/>
        <v>0</v>
      </c>
      <c r="J16" s="5">
        <f t="shared" si="2"/>
        <v>1</v>
      </c>
      <c r="K16" s="5">
        <f t="shared" si="2"/>
        <v>0</v>
      </c>
      <c r="L16" s="5">
        <f t="shared" si="2"/>
        <v>1</v>
      </c>
      <c r="M16" s="5">
        <f>SUM(H16:L16)</f>
        <v>3</v>
      </c>
    </row>
    <row r="17" spans="1:15" ht="17" customHeight="1">
      <c r="A17" s="4">
        <v>1400</v>
      </c>
      <c r="B17" s="5">
        <v>12</v>
      </c>
      <c r="C17" s="5">
        <v>49</v>
      </c>
      <c r="D17" s="5">
        <v>12</v>
      </c>
      <c r="E17" s="5">
        <v>49</v>
      </c>
      <c r="F17" s="5">
        <v>12</v>
      </c>
      <c r="G17" s="5">
        <f>SUM(B17:F17)</f>
        <v>134</v>
      </c>
      <c r="H17" s="5">
        <f t="shared" si="2"/>
        <v>1</v>
      </c>
      <c r="I17" s="5">
        <f t="shared" si="2"/>
        <v>1</v>
      </c>
      <c r="J17" s="5">
        <f t="shared" si="2"/>
        <v>1</v>
      </c>
      <c r="K17" s="5">
        <f t="shared" si="2"/>
        <v>1</v>
      </c>
      <c r="L17" s="5">
        <f t="shared" si="2"/>
        <v>1</v>
      </c>
      <c r="M17" s="5">
        <f>SUM(H17:L17)</f>
        <v>5</v>
      </c>
    </row>
    <row r="18" spans="1:15" ht="17" customHeight="1">
      <c r="A18" s="4">
        <v>1500</v>
      </c>
      <c r="B18" s="29">
        <v>23</v>
      </c>
      <c r="C18" s="29">
        <v>49</v>
      </c>
      <c r="D18" s="29">
        <v>23</v>
      </c>
      <c r="E18" s="29">
        <v>49</v>
      </c>
      <c r="F18" s="29">
        <v>23</v>
      </c>
      <c r="G18" s="5">
        <f>SUM(B18:F18)</f>
        <v>167</v>
      </c>
      <c r="H18" s="5">
        <f t="shared" si="2"/>
        <v>1</v>
      </c>
      <c r="I18" s="5">
        <f t="shared" si="2"/>
        <v>1</v>
      </c>
      <c r="J18" s="5">
        <f t="shared" si="2"/>
        <v>1</v>
      </c>
      <c r="K18" s="5">
        <f t="shared" si="2"/>
        <v>1</v>
      </c>
      <c r="L18" s="5">
        <f t="shared" si="2"/>
        <v>1</v>
      </c>
      <c r="M18" s="5">
        <f>SUM(H18:L18)</f>
        <v>5</v>
      </c>
    </row>
    <row r="19" spans="1:15" ht="17" customHeight="1">
      <c r="A19" s="4">
        <v>1600</v>
      </c>
      <c r="B19" s="29">
        <v>23</v>
      </c>
      <c r="C19" s="29">
        <v>3</v>
      </c>
      <c r="D19" s="29">
        <v>23</v>
      </c>
      <c r="E19" s="29">
        <v>3</v>
      </c>
      <c r="F19" s="29">
        <v>23</v>
      </c>
      <c r="G19" s="5">
        <f>SUM(B19:F19)</f>
        <v>75</v>
      </c>
      <c r="H19" s="5">
        <f t="shared" si="2"/>
        <v>1</v>
      </c>
      <c r="I19" s="5">
        <f t="shared" si="2"/>
        <v>1</v>
      </c>
      <c r="J19" s="5">
        <f t="shared" si="2"/>
        <v>1</v>
      </c>
      <c r="K19" s="5">
        <f t="shared" si="2"/>
        <v>1</v>
      </c>
      <c r="L19" s="5">
        <f t="shared" si="2"/>
        <v>1</v>
      </c>
      <c r="M19" s="5">
        <f>SUM(H19:L19)</f>
        <v>5</v>
      </c>
    </row>
    <row r="20" spans="1:15" ht="17" customHeight="1">
      <c r="A20" s="6" t="s">
        <v>12</v>
      </c>
      <c r="B20" s="30">
        <f t="shared" ref="B20:M20" si="3">SUM(B15:B19)</f>
        <v>100</v>
      </c>
      <c r="C20" s="30">
        <f t="shared" si="3"/>
        <v>140</v>
      </c>
      <c r="D20" s="30">
        <f t="shared" si="3"/>
        <v>100</v>
      </c>
      <c r="E20" s="30">
        <f t="shared" si="3"/>
        <v>140</v>
      </c>
      <c r="F20" s="30">
        <f t="shared" si="3"/>
        <v>100</v>
      </c>
      <c r="G20" s="7">
        <f t="shared" si="3"/>
        <v>580</v>
      </c>
      <c r="H20" s="7">
        <f t="shared" si="3"/>
        <v>5</v>
      </c>
      <c r="I20" s="7">
        <f t="shared" si="3"/>
        <v>4</v>
      </c>
      <c r="J20" s="7">
        <f t="shared" si="3"/>
        <v>5</v>
      </c>
      <c r="K20" s="7">
        <f t="shared" si="3"/>
        <v>4</v>
      </c>
      <c r="L20" s="7">
        <f t="shared" si="3"/>
        <v>5</v>
      </c>
      <c r="M20" s="7">
        <f t="shared" si="3"/>
        <v>23</v>
      </c>
    </row>
    <row r="21" spans="1:15" ht="17" customHeight="1">
      <c r="A21" s="4">
        <v>1700</v>
      </c>
      <c r="B21" s="29">
        <v>0</v>
      </c>
      <c r="C21" s="29">
        <v>44</v>
      </c>
      <c r="D21" s="29">
        <v>0</v>
      </c>
      <c r="E21" s="29">
        <v>44</v>
      </c>
      <c r="F21" s="29">
        <v>0</v>
      </c>
      <c r="G21" s="5">
        <f>SUM(B21:F21)</f>
        <v>88</v>
      </c>
      <c r="H21" s="5">
        <f t="shared" ref="H21:L25" si="4">IF(B21&gt;0, 1, 0)</f>
        <v>0</v>
      </c>
      <c r="I21" s="5">
        <f t="shared" si="4"/>
        <v>1</v>
      </c>
      <c r="J21" s="5">
        <f t="shared" si="4"/>
        <v>0</v>
      </c>
      <c r="K21" s="5">
        <f t="shared" si="4"/>
        <v>1</v>
      </c>
      <c r="L21" s="5">
        <f t="shared" si="4"/>
        <v>0</v>
      </c>
      <c r="M21" s="5">
        <f>SUM(H21:L21)</f>
        <v>2</v>
      </c>
    </row>
    <row r="22" spans="1:15" ht="17" customHeight="1">
      <c r="A22" s="4">
        <v>1800</v>
      </c>
      <c r="B22" s="5">
        <v>26</v>
      </c>
      <c r="C22" s="5">
        <v>44</v>
      </c>
      <c r="D22" s="5">
        <v>26</v>
      </c>
      <c r="E22" s="5">
        <v>44</v>
      </c>
      <c r="F22" s="5">
        <v>26</v>
      </c>
      <c r="G22" s="5">
        <f>SUM(B22:F22)</f>
        <v>166</v>
      </c>
      <c r="H22" s="5">
        <f t="shared" si="4"/>
        <v>1</v>
      </c>
      <c r="I22" s="5">
        <f t="shared" si="4"/>
        <v>1</v>
      </c>
      <c r="J22" s="5">
        <f t="shared" si="4"/>
        <v>1</v>
      </c>
      <c r="K22" s="5">
        <f t="shared" si="4"/>
        <v>1</v>
      </c>
      <c r="L22" s="5">
        <f t="shared" si="4"/>
        <v>1</v>
      </c>
      <c r="M22" s="5">
        <f>SUM(H22:L22)</f>
        <v>5</v>
      </c>
    </row>
    <row r="23" spans="1:15" ht="17" customHeight="1">
      <c r="A23" s="4">
        <v>1900</v>
      </c>
      <c r="B23" s="5">
        <v>0</v>
      </c>
      <c r="C23" s="5">
        <v>0</v>
      </c>
      <c r="D23" s="5">
        <v>0</v>
      </c>
      <c r="E23" s="5">
        <v>0</v>
      </c>
      <c r="F23" s="5">
        <v>0</v>
      </c>
      <c r="G23" s="5">
        <f>SUM(B23:F23)</f>
        <v>0</v>
      </c>
      <c r="H23" s="5">
        <f t="shared" si="4"/>
        <v>0</v>
      </c>
      <c r="I23" s="5">
        <f t="shared" si="4"/>
        <v>0</v>
      </c>
      <c r="J23" s="5">
        <f t="shared" si="4"/>
        <v>0</v>
      </c>
      <c r="K23" s="5">
        <f t="shared" si="4"/>
        <v>0</v>
      </c>
      <c r="L23" s="5">
        <f t="shared" si="4"/>
        <v>0</v>
      </c>
      <c r="M23" s="5">
        <f>SUM(H23:L23)</f>
        <v>0</v>
      </c>
    </row>
    <row r="24" spans="1:15" ht="17" customHeight="1">
      <c r="A24" s="4">
        <v>2000</v>
      </c>
      <c r="B24" s="5">
        <v>0</v>
      </c>
      <c r="C24" s="5">
        <v>0</v>
      </c>
      <c r="D24" s="5">
        <v>0</v>
      </c>
      <c r="E24" s="5">
        <v>0</v>
      </c>
      <c r="F24" s="5">
        <v>0</v>
      </c>
      <c r="G24" s="5">
        <f>SUM(B24:F24)</f>
        <v>0</v>
      </c>
      <c r="H24" s="5">
        <f t="shared" si="4"/>
        <v>0</v>
      </c>
      <c r="I24" s="5">
        <f t="shared" si="4"/>
        <v>0</v>
      </c>
      <c r="J24" s="5">
        <f t="shared" si="4"/>
        <v>0</v>
      </c>
      <c r="K24" s="5">
        <f t="shared" si="4"/>
        <v>0</v>
      </c>
      <c r="L24" s="5">
        <f t="shared" si="4"/>
        <v>0</v>
      </c>
      <c r="M24" s="5">
        <f>SUM(H24:L24)</f>
        <v>0</v>
      </c>
      <c r="N24" s="4" t="s">
        <v>29</v>
      </c>
      <c r="O24" s="14">
        <f>M14/20</f>
        <v>0.85</v>
      </c>
    </row>
    <row r="25" spans="1:15" ht="17" customHeight="1">
      <c r="A25" s="4">
        <v>2100</v>
      </c>
      <c r="B25" s="5">
        <v>0</v>
      </c>
      <c r="C25" s="5">
        <v>0</v>
      </c>
      <c r="D25" s="5">
        <v>0</v>
      </c>
      <c r="E25" s="5">
        <v>0</v>
      </c>
      <c r="F25" s="5">
        <v>0</v>
      </c>
      <c r="G25" s="5">
        <f>SUM(B25:F25)</f>
        <v>0</v>
      </c>
      <c r="H25" s="5">
        <f t="shared" si="4"/>
        <v>0</v>
      </c>
      <c r="I25" s="5">
        <f t="shared" si="4"/>
        <v>0</v>
      </c>
      <c r="J25" s="5">
        <f t="shared" si="4"/>
        <v>0</v>
      </c>
      <c r="K25" s="5">
        <f t="shared" si="4"/>
        <v>0</v>
      </c>
      <c r="L25" s="5">
        <f t="shared" si="4"/>
        <v>0</v>
      </c>
      <c r="M25" s="5">
        <f>SUM(H25:L25)</f>
        <v>0</v>
      </c>
      <c r="N25" s="4" t="s">
        <v>30</v>
      </c>
      <c r="O25" s="14">
        <f>M20/25</f>
        <v>0.92</v>
      </c>
    </row>
    <row r="26" spans="1:15" ht="17" customHeight="1">
      <c r="A26" s="6" t="s">
        <v>13</v>
      </c>
      <c r="B26" s="7">
        <f t="shared" ref="B26:M26" si="5">SUM(B21:B25)</f>
        <v>26</v>
      </c>
      <c r="C26" s="7">
        <f t="shared" si="5"/>
        <v>88</v>
      </c>
      <c r="D26" s="7">
        <f t="shared" si="5"/>
        <v>26</v>
      </c>
      <c r="E26" s="7">
        <f t="shared" si="5"/>
        <v>88</v>
      </c>
      <c r="F26" s="7">
        <f t="shared" si="5"/>
        <v>26</v>
      </c>
      <c r="G26" s="7">
        <f t="shared" si="5"/>
        <v>254</v>
      </c>
      <c r="H26" s="7">
        <f t="shared" si="5"/>
        <v>1</v>
      </c>
      <c r="I26" s="7">
        <f t="shared" si="5"/>
        <v>2</v>
      </c>
      <c r="J26" s="7">
        <f t="shared" si="5"/>
        <v>1</v>
      </c>
      <c r="K26" s="7">
        <f t="shared" si="5"/>
        <v>2</v>
      </c>
      <c r="L26" s="7">
        <f t="shared" si="5"/>
        <v>1</v>
      </c>
      <c r="M26" s="7">
        <f t="shared" si="5"/>
        <v>7</v>
      </c>
      <c r="N26" s="4" t="s">
        <v>20</v>
      </c>
      <c r="O26" s="14">
        <f>(M14+M20)/45</f>
        <v>0.88888888888888884</v>
      </c>
    </row>
    <row r="27" spans="1:15" ht="17" customHeight="1" thickBot="1">
      <c r="A27" s="8" t="s">
        <v>14</v>
      </c>
      <c r="B27" s="9">
        <f t="shared" ref="B27:M27" si="6">B14+B20+B26</f>
        <v>228</v>
      </c>
      <c r="C27" s="9">
        <f t="shared" si="6"/>
        <v>332</v>
      </c>
      <c r="D27" s="9">
        <f t="shared" si="6"/>
        <v>228</v>
      </c>
      <c r="E27" s="9">
        <f t="shared" si="6"/>
        <v>355</v>
      </c>
      <c r="F27" s="9">
        <f t="shared" si="6"/>
        <v>228</v>
      </c>
      <c r="G27" s="9">
        <f t="shared" si="6"/>
        <v>1371</v>
      </c>
      <c r="H27" s="9">
        <f t="shared" si="6"/>
        <v>9</v>
      </c>
      <c r="I27" s="9">
        <f t="shared" si="6"/>
        <v>10</v>
      </c>
      <c r="J27" s="9">
        <f t="shared" si="6"/>
        <v>9</v>
      </c>
      <c r="K27" s="9">
        <f t="shared" si="6"/>
        <v>10</v>
      </c>
      <c r="L27" s="9">
        <f t="shared" si="6"/>
        <v>9</v>
      </c>
      <c r="M27" s="9">
        <f t="shared" si="6"/>
        <v>47</v>
      </c>
      <c r="N27" s="4" t="s">
        <v>19</v>
      </c>
      <c r="O27" s="14">
        <f>M27/70</f>
        <v>0.67142857142857137</v>
      </c>
    </row>
    <row r="28" spans="1:15" ht="17" customHeight="1" thickTop="1"/>
    <row r="29" spans="1:15" ht="24">
      <c r="B29" s="10" t="s">
        <v>17</v>
      </c>
      <c r="C29" s="15" t="s">
        <v>27</v>
      </c>
      <c r="D29" s="15" t="s">
        <v>28</v>
      </c>
      <c r="E29" s="11" t="s">
        <v>26</v>
      </c>
      <c r="F29" s="11" t="s">
        <v>25</v>
      </c>
    </row>
    <row r="30" spans="1:15" ht="17" customHeight="1">
      <c r="B30" s="12" t="s">
        <v>15</v>
      </c>
      <c r="C30" s="13">
        <f>G14/C7</f>
        <v>10.74</v>
      </c>
      <c r="D30" s="13">
        <f>G20/C7</f>
        <v>11.6</v>
      </c>
      <c r="E30" s="13">
        <f>(G20+G14)/C7</f>
        <v>22.34</v>
      </c>
      <c r="F30" s="13">
        <f>G27/C7</f>
        <v>27.42</v>
      </c>
    </row>
    <row r="31" spans="1:15" ht="17" customHeight="1">
      <c r="B31" s="12" t="s">
        <v>16</v>
      </c>
      <c r="C31" s="16">
        <f>C30/20</f>
        <v>0.53700000000000003</v>
      </c>
      <c r="D31" s="16">
        <f>D30/25</f>
        <v>0.46399999999999997</v>
      </c>
      <c r="E31" s="16">
        <f>E30/45</f>
        <v>0.49644444444444447</v>
      </c>
      <c r="F31" s="16">
        <f>F30/70</f>
        <v>0.39171428571428574</v>
      </c>
    </row>
    <row r="32" spans="1:15" ht="17" customHeight="1">
      <c r="B32" s="12" t="s">
        <v>41</v>
      </c>
      <c r="C32" s="16">
        <f>C30/13</f>
        <v>0.82615384615384613</v>
      </c>
      <c r="D32" s="16">
        <f>D30/23</f>
        <v>0.5043478260869565</v>
      </c>
      <c r="E32" s="16">
        <f>E30/36</f>
        <v>0.62055555555555553</v>
      </c>
      <c r="F32" s="16">
        <f>F30/47</f>
        <v>0.58340425531914897</v>
      </c>
    </row>
    <row r="33" spans="1:7" ht="17" customHeight="1">
      <c r="B33" s="12" t="s">
        <v>18</v>
      </c>
      <c r="C33" s="16">
        <f>O24</f>
        <v>0.85</v>
      </c>
      <c r="D33" s="16">
        <f>O25</f>
        <v>0.92</v>
      </c>
      <c r="E33" s="16">
        <f>O26</f>
        <v>0.88888888888888884</v>
      </c>
      <c r="F33" s="16">
        <f>O27</f>
        <v>0.67142857142857137</v>
      </c>
    </row>
    <row r="35" spans="1:7" s="25" customFormat="1" ht="20" customHeight="1">
      <c r="A35" s="25" t="s">
        <v>15</v>
      </c>
      <c r="B35" s="27" t="s">
        <v>39</v>
      </c>
      <c r="C35" s="27"/>
      <c r="D35" s="27"/>
      <c r="E35" s="27"/>
      <c r="F35" s="27"/>
      <c r="G35" s="27"/>
    </row>
    <row r="36" spans="1:7" s="26" customFormat="1" ht="20" customHeight="1">
      <c r="A36" s="25" t="s">
        <v>16</v>
      </c>
      <c r="B36" s="27" t="s">
        <v>40</v>
      </c>
      <c r="C36" s="27"/>
      <c r="D36" s="27"/>
      <c r="E36" s="27"/>
      <c r="F36" s="27"/>
      <c r="G36" s="27"/>
    </row>
    <row r="37" spans="1:7" s="26" customFormat="1" ht="30" customHeight="1">
      <c r="A37" s="25" t="s">
        <v>41</v>
      </c>
      <c r="B37" s="27" t="s">
        <v>42</v>
      </c>
      <c r="C37" s="27"/>
      <c r="D37" s="27"/>
      <c r="E37" s="27"/>
      <c r="F37" s="27"/>
      <c r="G37" s="27"/>
    </row>
    <row r="38" spans="1:7" s="26" customFormat="1" ht="10" customHeight="1">
      <c r="A38" s="25" t="s">
        <v>18</v>
      </c>
      <c r="B38" s="27" t="s">
        <v>0</v>
      </c>
      <c r="C38" s="27"/>
      <c r="D38" s="27"/>
      <c r="E38" s="27"/>
      <c r="F38" s="27"/>
      <c r="G38" s="27"/>
    </row>
    <row r="40" spans="1:7">
      <c r="A40" s="22" t="s">
        <v>35</v>
      </c>
      <c r="B40" s="23"/>
    </row>
    <row r="41" spans="1:7" ht="12" customHeight="1">
      <c r="A41" s="23" t="s">
        <v>38</v>
      </c>
      <c r="B41" s="28" t="s">
        <v>3</v>
      </c>
      <c r="C41" s="28"/>
      <c r="D41" s="28"/>
      <c r="E41" s="28"/>
      <c r="F41" s="28"/>
      <c r="G41" s="28"/>
    </row>
    <row r="42" spans="1:7">
      <c r="B42" s="28"/>
      <c r="C42" s="28"/>
      <c r="D42" s="28"/>
      <c r="E42" s="28"/>
      <c r="F42" s="28"/>
      <c r="G42" s="28"/>
    </row>
    <row r="43" spans="1:7">
      <c r="A43" s="23" t="s">
        <v>1</v>
      </c>
      <c r="B43" s="28" t="s">
        <v>2</v>
      </c>
      <c r="C43" s="28"/>
      <c r="D43" s="28"/>
      <c r="E43" s="28"/>
      <c r="F43" s="28"/>
      <c r="G43" s="28"/>
    </row>
    <row r="44" spans="1:7">
      <c r="B44" s="28"/>
      <c r="C44" s="28"/>
      <c r="D44" s="28"/>
      <c r="E44" s="28"/>
      <c r="F44" s="28"/>
      <c r="G44" s="28"/>
    </row>
  </sheetData>
  <mergeCells count="6">
    <mergeCell ref="B43:G44"/>
    <mergeCell ref="B41:G42"/>
    <mergeCell ref="B35:G35"/>
    <mergeCell ref="B36:G36"/>
    <mergeCell ref="B37:G37"/>
    <mergeCell ref="B38:G38"/>
  </mergeCells>
  <phoneticPr fontId="2"/>
  <pageMargins left="0.75" right="0.75" top="1" bottom="1" header="0.5" footer="0.5"/>
  <pageSetup paperSize="0" scale="94" orientation="portrait" horizontalDpi="4294967292" verticalDpi="4294967292"/>
  <headerFooter alignWithMargins="0">
    <oddFooter>&amp;LIan Olson, (907) 474-5317
UAF Planning, Analysis and Institutional Research&amp;R&amp;D
www.uaf.edu/pair</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CHAP</vt:lpstr>
      <vt:lpstr>CHAP104</vt:lpstr>
      <vt:lpstr>CHAP106</vt:lpstr>
    </vt:vector>
  </TitlesOfParts>
  <Company>University of Alaska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Alaska</dc:creator>
  <cp:lastModifiedBy>Lyazzat Khamzina</cp:lastModifiedBy>
  <cp:lastPrinted>2009-03-27T20:14:03Z</cp:lastPrinted>
  <dcterms:created xsi:type="dcterms:W3CDTF">2009-01-15T20:09:14Z</dcterms:created>
  <dcterms:modified xsi:type="dcterms:W3CDTF">2012-04-18T23:32:03Z</dcterms:modified>
</cp:coreProperties>
</file>